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85" yWindow="65491" windowWidth="11715" windowHeight="11640" activeTab="0"/>
  </bookViews>
  <sheets>
    <sheet name="NPB IR 95 Electric Index" sheetId="1" r:id="rId1"/>
  </sheets>
  <definedNames>
    <definedName name="_xlnm.Print_Area" localSheetId="0">'NPB IR 95 Electric Index'!$A$1:$BE$113</definedName>
    <definedName name="_xlnm.Print_Titles" localSheetId="0">'NPB IR 95 Electric Index'!$A:$A,'NPB IR 95 Electric Index'!$4:$4</definedName>
  </definedNames>
  <calcPr fullCalcOnLoad="1"/>
</workbook>
</file>

<file path=xl/sharedStrings.xml><?xml version="1.0" encoding="utf-8"?>
<sst xmlns="http://schemas.openxmlformats.org/spreadsheetml/2006/main" count="55" uniqueCount="32">
  <si>
    <t>Company Name</t>
  </si>
  <si>
    <t>AMERICAN ELECTRIC POWER</t>
  </si>
  <si>
    <t>CENTERPOINT ENERGY INC</t>
  </si>
  <si>
    <t>CH ENERGY GROUP INC</t>
  </si>
  <si>
    <t>CINERGY CORP</t>
  </si>
  <si>
    <t>CONSOLIDATED EDISON INC</t>
  </si>
  <si>
    <t>CONSTELLATION ENERGY GRP INC</t>
  </si>
  <si>
    <t>DOMINION RESOURCES INC</t>
  </si>
  <si>
    <t>DPL INC</t>
  </si>
  <si>
    <t>DTE ENERGY CO</t>
  </si>
  <si>
    <t>DUKE ENERGY CORP</t>
  </si>
  <si>
    <t>ENERGY EAST CORP</t>
  </si>
  <si>
    <t>EXELON CORP</t>
  </si>
  <si>
    <t>FIRSTENERGY CORP</t>
  </si>
  <si>
    <t>IDACORP INC</t>
  </si>
  <si>
    <t>NISOURCE INC</t>
  </si>
  <si>
    <t>OGE ENERGY CORP</t>
  </si>
  <si>
    <t>PEPCO HOLDINGS INC</t>
  </si>
  <si>
    <t>PPL CORP</t>
  </si>
  <si>
    <t>PROGRESS ENERGY INC</t>
  </si>
  <si>
    <t>PUBLIC SERVICE ENTRP GRP INC</t>
  </si>
  <si>
    <t>SOUTHERN CO</t>
  </si>
  <si>
    <t>TECO ENERGY INC</t>
  </si>
  <si>
    <t>XCEL ENERGY INC</t>
  </si>
  <si>
    <t>Average Prices</t>
  </si>
  <si>
    <t>Average Dividends</t>
  </si>
  <si>
    <t>Data: Mergent Public Utility Manual (2002) p. A22</t>
  </si>
  <si>
    <t>Excludes Ipalco Enterprises as now owned by AES; Replaced Reliant Energy with Centerpoint Energy</t>
  </si>
  <si>
    <t>Quarterly Dividend divided by 3 to obtain a monthly value</t>
  </si>
  <si>
    <t>Dec05</t>
  </si>
  <si>
    <t>bought 9/08</t>
  </si>
  <si>
    <t>total return monthly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</si>
</sst>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  <numFmt numFmtId="167" formatCode="#,##0.000_);\(#,##0.000\)"/>
    <numFmt numFmtId="168" formatCode="0.00000"/>
    <numFmt numFmtId="169" formatCode="0.0"/>
    <numFmt numFmtId="170" formatCode="_(* #,##0.0000_);_(* \(#,##0.0000\);_(* &quot;-&quot;??_);_(@_)"/>
    <numFmt numFmtId="171" formatCode="0.0000000"/>
    <numFmt numFmtId="172" formatCode="0.000000"/>
    <numFmt numFmtId="173" formatCode="[$-409]dddd\,\ mmmm\ dd\,\ yyyy"/>
    <numFmt numFmtId="174" formatCode="[$-409]mmmm\-yy;@"/>
  </numFmts>
  <fonts count="40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" fontId="0" fillId="0" borderId="0" xfId="0" applyNumberFormat="1" applyAlignment="1" quotePrefix="1">
      <alignment/>
    </xf>
    <xf numFmtId="174" fontId="0" fillId="0" borderId="0" xfId="0" applyNumberFormat="1" applyAlignment="1" quotePrefix="1">
      <alignment/>
    </xf>
    <xf numFmtId="174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4"/>
  <sheetViews>
    <sheetView tabSelected="1" zoomScalePageLayoutView="0" workbookViewId="0" topLeftCell="A1">
      <pane xSplit="1" ySplit="4" topLeftCell="AS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E113"/>
    </sheetView>
  </sheetViews>
  <sheetFormatPr defaultColWidth="9.140625" defaultRowHeight="12.75"/>
  <cols>
    <col min="1" max="1" width="12.57421875" style="0" bestFit="1" customWidth="1"/>
    <col min="2" max="2" width="11.7109375" style="2" customWidth="1"/>
    <col min="3" max="4" width="14.00390625" style="2" customWidth="1"/>
    <col min="5" max="5" width="11.7109375" style="2" customWidth="1"/>
    <col min="6" max="6" width="14.00390625" style="2" customWidth="1"/>
    <col min="7" max="7" width="13.421875" style="2" customWidth="1"/>
    <col min="8" max="24" width="11.7109375" style="2" customWidth="1"/>
    <col min="26" max="48" width="9.57421875" style="2" bestFit="1" customWidth="1"/>
    <col min="52" max="54" width="9.140625" style="11" customWidth="1"/>
  </cols>
  <sheetData>
    <row r="1" spans="1:26" ht="12.75">
      <c r="A1" t="s">
        <v>26</v>
      </c>
      <c r="Z1" s="2" t="s">
        <v>28</v>
      </c>
    </row>
    <row r="2" ht="12.75">
      <c r="A2" t="s">
        <v>27</v>
      </c>
    </row>
    <row r="3" ht="12.75">
      <c r="L3" s="2" t="s">
        <v>30</v>
      </c>
    </row>
    <row r="4" spans="1:56" s="3" customFormat="1" ht="4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Z4" s="4" t="s">
        <v>1</v>
      </c>
      <c r="AA4" s="4" t="s">
        <v>2</v>
      </c>
      <c r="AB4" s="4" t="s">
        <v>3</v>
      </c>
      <c r="AC4" s="4" t="s">
        <v>4</v>
      </c>
      <c r="AD4" s="4" t="s">
        <v>5</v>
      </c>
      <c r="AE4" s="4" t="s">
        <v>6</v>
      </c>
      <c r="AF4" s="16" t="s">
        <v>7</v>
      </c>
      <c r="AG4" s="4" t="s">
        <v>8</v>
      </c>
      <c r="AH4" s="4" t="s">
        <v>9</v>
      </c>
      <c r="AI4" s="4" t="s">
        <v>10</v>
      </c>
      <c r="AJ4" s="4" t="s">
        <v>11</v>
      </c>
      <c r="AK4" s="4" t="s">
        <v>12</v>
      </c>
      <c r="AL4" s="4" t="s">
        <v>13</v>
      </c>
      <c r="AM4" s="4" t="s">
        <v>14</v>
      </c>
      <c r="AN4" s="4" t="s">
        <v>15</v>
      </c>
      <c r="AO4" s="4" t="s">
        <v>16</v>
      </c>
      <c r="AP4" s="4" t="s">
        <v>17</v>
      </c>
      <c r="AQ4" s="4" t="s">
        <v>18</v>
      </c>
      <c r="AR4" s="4" t="s">
        <v>19</v>
      </c>
      <c r="AS4" s="4" t="s">
        <v>20</v>
      </c>
      <c r="AT4" s="4" t="s">
        <v>21</v>
      </c>
      <c r="AU4" s="4" t="s">
        <v>22</v>
      </c>
      <c r="AV4" s="4" t="s">
        <v>23</v>
      </c>
      <c r="AX4" s="3" t="s">
        <v>24</v>
      </c>
      <c r="AY4" s="3" t="s">
        <v>25</v>
      </c>
      <c r="BD4" s="3" t="s">
        <v>31</v>
      </c>
    </row>
    <row r="5" spans="1:54" ht="12.75">
      <c r="A5" s="1">
        <v>37226</v>
      </c>
      <c r="B5" s="5">
        <v>43.53</v>
      </c>
      <c r="C5" s="5">
        <v>26.52</v>
      </c>
      <c r="D5" s="5">
        <v>43.47</v>
      </c>
      <c r="E5" s="5">
        <v>33.43</v>
      </c>
      <c r="F5" s="5">
        <v>40.36</v>
      </c>
      <c r="G5" s="5">
        <v>26.55</v>
      </c>
      <c r="H5" s="5">
        <v>30.05</v>
      </c>
      <c r="I5" s="5">
        <v>24.08</v>
      </c>
      <c r="J5" s="5">
        <v>41.94</v>
      </c>
      <c r="K5" s="5">
        <v>39.26</v>
      </c>
      <c r="L5" s="5">
        <v>18.99</v>
      </c>
      <c r="M5" s="5">
        <v>23.94</v>
      </c>
      <c r="N5" s="5">
        <v>34.98</v>
      </c>
      <c r="O5" s="5">
        <v>40.6</v>
      </c>
      <c r="P5" s="5">
        <v>23.06</v>
      </c>
      <c r="Q5" s="5">
        <v>23.08</v>
      </c>
      <c r="R5" s="5">
        <v>22.57</v>
      </c>
      <c r="S5" s="5">
        <v>34.85</v>
      </c>
      <c r="T5" s="5">
        <v>45.03</v>
      </c>
      <c r="U5" s="5">
        <v>21.095</v>
      </c>
      <c r="V5" s="5">
        <v>25.35</v>
      </c>
      <c r="W5" s="5">
        <v>26.24</v>
      </c>
      <c r="X5" s="5">
        <v>27.74</v>
      </c>
      <c r="Z5" s="17">
        <v>0.2</v>
      </c>
      <c r="AA5" s="17">
        <v>0.125</v>
      </c>
      <c r="AB5" s="17">
        <v>0.18</v>
      </c>
      <c r="AC5" s="17">
        <v>0.15</v>
      </c>
      <c r="AD5" s="17">
        <v>0.18333333333333335</v>
      </c>
      <c r="AE5" s="17">
        <v>0.04</v>
      </c>
      <c r="AF5" s="18">
        <f>0.32/3</f>
        <v>0.10666666666666667</v>
      </c>
      <c r="AG5" s="17">
        <v>0.07833333333333332</v>
      </c>
      <c r="AH5" s="17">
        <v>0.17166666666666666</v>
      </c>
      <c r="AI5" s="17">
        <v>0.09166666666666667</v>
      </c>
      <c r="AJ5" s="17">
        <v>0.07666666666666667</v>
      </c>
      <c r="AK5" s="17">
        <v>0.07033333333333333</v>
      </c>
      <c r="AL5" s="17">
        <v>0.125</v>
      </c>
      <c r="AM5" s="17">
        <v>0.155</v>
      </c>
      <c r="AN5" s="17">
        <v>0.09666666666666666</v>
      </c>
      <c r="AO5" s="17">
        <v>0.111</v>
      </c>
      <c r="AP5" s="17">
        <v>0.08333333333333333</v>
      </c>
      <c r="AQ5" s="17">
        <v>0.08833333333333333</v>
      </c>
      <c r="AR5" s="17">
        <v>0.17666666666666667</v>
      </c>
      <c r="AS5" s="17">
        <f>0.27/3</f>
        <v>0.09000000000000001</v>
      </c>
      <c r="AT5" s="17">
        <v>0.11166666666666668</v>
      </c>
      <c r="AU5" s="17">
        <v>0.115</v>
      </c>
      <c r="AV5" s="17">
        <v>0.125</v>
      </c>
      <c r="AX5" s="5">
        <f>AVERAGE(B5:X5)</f>
        <v>31.161521739130443</v>
      </c>
      <c r="AY5" s="6">
        <f>AVERAGE(Z5:AV5)</f>
        <v>0.11962318840579711</v>
      </c>
      <c r="AZ5" s="7">
        <v>1</v>
      </c>
      <c r="BA5" s="8">
        <f>AX5</f>
        <v>31.161521739130443</v>
      </c>
      <c r="BB5" s="7"/>
    </row>
    <row r="6" spans="1:54" ht="12.75">
      <c r="A6" s="1">
        <v>37257</v>
      </c>
      <c r="B6" s="5">
        <v>41.74</v>
      </c>
      <c r="C6" s="5">
        <v>25.08</v>
      </c>
      <c r="D6" s="5">
        <v>46.95</v>
      </c>
      <c r="E6" s="5">
        <v>32.3</v>
      </c>
      <c r="F6" s="5">
        <v>40.99</v>
      </c>
      <c r="G6" s="5">
        <v>28.2</v>
      </c>
      <c r="H6" s="5">
        <v>29.435</v>
      </c>
      <c r="I6" s="5">
        <v>23.26</v>
      </c>
      <c r="J6" s="5">
        <v>41</v>
      </c>
      <c r="K6" s="5">
        <v>34.87</v>
      </c>
      <c r="L6" s="5">
        <v>19.7</v>
      </c>
      <c r="M6" s="5">
        <v>24.62</v>
      </c>
      <c r="N6" s="5">
        <v>37.2</v>
      </c>
      <c r="O6" s="5">
        <v>37.84</v>
      </c>
      <c r="P6" s="5">
        <v>20.8</v>
      </c>
      <c r="Q6" s="5">
        <v>21.92</v>
      </c>
      <c r="R6" s="5">
        <v>22.34</v>
      </c>
      <c r="S6" s="5">
        <v>33.7</v>
      </c>
      <c r="T6" s="5">
        <v>43.7</v>
      </c>
      <c r="U6" s="5">
        <v>21.04</v>
      </c>
      <c r="V6" s="5">
        <v>24.65</v>
      </c>
      <c r="W6" s="5">
        <v>24.17</v>
      </c>
      <c r="X6" s="5">
        <v>26.7</v>
      </c>
      <c r="Z6" s="17">
        <v>0.2</v>
      </c>
      <c r="AA6" s="17">
        <v>0.125</v>
      </c>
      <c r="AB6" s="17">
        <v>0.18</v>
      </c>
      <c r="AC6" s="17">
        <v>0.15</v>
      </c>
      <c r="AD6" s="17">
        <v>0.18333333333333335</v>
      </c>
      <c r="AE6" s="17">
        <v>0.04</v>
      </c>
      <c r="AF6" s="18">
        <f aca="true" t="shared" si="0" ref="AF6:AF39">0.32/3</f>
        <v>0.10666666666666667</v>
      </c>
      <c r="AG6" s="17">
        <v>0.07833333333333332</v>
      </c>
      <c r="AH6" s="17">
        <v>0.17166666666666666</v>
      </c>
      <c r="AI6" s="17">
        <v>0.09166666666666667</v>
      </c>
      <c r="AJ6" s="17">
        <v>0.08</v>
      </c>
      <c r="AK6" s="17">
        <v>0.07033333333333333</v>
      </c>
      <c r="AL6" s="17">
        <v>0.125</v>
      </c>
      <c r="AM6" s="17">
        <v>0.155</v>
      </c>
      <c r="AN6" s="17">
        <v>0.09666666666666666</v>
      </c>
      <c r="AO6" s="17">
        <v>0.111</v>
      </c>
      <c r="AP6" s="17">
        <v>0.08333333333333333</v>
      </c>
      <c r="AQ6" s="17">
        <v>0.08833333333333333</v>
      </c>
      <c r="AR6" s="17">
        <v>0.18166666666666667</v>
      </c>
      <c r="AS6" s="17">
        <f aca="true" t="shared" si="1" ref="AS6:AS31">0.27/3</f>
        <v>0.09000000000000001</v>
      </c>
      <c r="AT6" s="17">
        <v>0.11166666666666668</v>
      </c>
      <c r="AU6" s="17">
        <v>0.115</v>
      </c>
      <c r="AV6" s="17">
        <v>0.125</v>
      </c>
      <c r="AX6" s="5">
        <f aca="true" t="shared" si="2" ref="AX6:AX34">AVERAGE(B6:X6)</f>
        <v>30.530652173913044</v>
      </c>
      <c r="AY6" s="6">
        <f aca="true" t="shared" si="3" ref="AY6:AY34">AVERAGE(Z6:AV6)</f>
        <v>0.11998550724637683</v>
      </c>
      <c r="AZ6" s="9">
        <f aca="true" t="shared" si="4" ref="AZ6:AZ29">AZ5+((AZ5*AY6)/AX6)</f>
        <v>1.0039300014478203</v>
      </c>
      <c r="BA6" s="9">
        <f aca="true" t="shared" si="5" ref="BA6:BA29">AX6*AZ6</f>
        <v>30.65063768115942</v>
      </c>
      <c r="BB6" s="9">
        <f aca="true" t="shared" si="6" ref="BB6:BB16">((BA6/BA$5)-1)*100</f>
        <v>-1.639470826386158</v>
      </c>
    </row>
    <row r="7" spans="1:54" ht="12.75">
      <c r="A7" s="1">
        <v>37288</v>
      </c>
      <c r="B7" s="5">
        <v>43.85</v>
      </c>
      <c r="C7" s="5">
        <v>20.8</v>
      </c>
      <c r="D7" s="5">
        <v>46.12</v>
      </c>
      <c r="E7" s="5">
        <v>31.8</v>
      </c>
      <c r="F7" s="5">
        <v>40.8</v>
      </c>
      <c r="G7" s="5">
        <v>28.88</v>
      </c>
      <c r="H7" s="5">
        <v>29.14</v>
      </c>
      <c r="I7" s="5">
        <v>23.11</v>
      </c>
      <c r="J7" s="5">
        <v>41.42</v>
      </c>
      <c r="K7" s="5">
        <v>35.3</v>
      </c>
      <c r="L7" s="5">
        <v>19.52</v>
      </c>
      <c r="M7" s="5">
        <v>24.64</v>
      </c>
      <c r="N7" s="5">
        <v>36.6</v>
      </c>
      <c r="O7" s="5">
        <v>38.25</v>
      </c>
      <c r="P7" s="5">
        <v>20.99</v>
      </c>
      <c r="Q7" s="5">
        <v>21.93</v>
      </c>
      <c r="R7" s="5">
        <v>21.96</v>
      </c>
      <c r="S7" s="5">
        <v>32.61</v>
      </c>
      <c r="T7" s="5">
        <v>44.74</v>
      </c>
      <c r="U7" s="5">
        <v>21.085</v>
      </c>
      <c r="V7" s="5">
        <v>25.4</v>
      </c>
      <c r="W7" s="5">
        <v>24.96</v>
      </c>
      <c r="X7" s="5">
        <v>23.65</v>
      </c>
      <c r="Z7" s="17">
        <v>0.2</v>
      </c>
      <c r="AA7" s="17">
        <v>0.125</v>
      </c>
      <c r="AB7" s="17">
        <v>0.18</v>
      </c>
      <c r="AC7" s="17">
        <v>0.15</v>
      </c>
      <c r="AD7" s="17">
        <v>0.185</v>
      </c>
      <c r="AE7" s="17">
        <v>0.04</v>
      </c>
      <c r="AF7" s="18">
        <f t="shared" si="0"/>
        <v>0.10666666666666667</v>
      </c>
      <c r="AG7" s="17">
        <v>0.07833333333333332</v>
      </c>
      <c r="AH7" s="17">
        <v>0.17166666666666666</v>
      </c>
      <c r="AI7" s="17">
        <v>0.09166666666666667</v>
      </c>
      <c r="AJ7" s="17">
        <v>0.08</v>
      </c>
      <c r="AK7" s="17">
        <v>0.07333333333333333</v>
      </c>
      <c r="AL7" s="17">
        <v>0.125</v>
      </c>
      <c r="AM7" s="17">
        <v>0.155</v>
      </c>
      <c r="AN7" s="17">
        <v>0.09666666666666666</v>
      </c>
      <c r="AO7" s="17">
        <v>0.111</v>
      </c>
      <c r="AP7" s="17">
        <v>0.08333333333333333</v>
      </c>
      <c r="AQ7" s="17">
        <v>0.08833333333333333</v>
      </c>
      <c r="AR7" s="17">
        <v>0.18166666666666667</v>
      </c>
      <c r="AS7" s="17">
        <f t="shared" si="1"/>
        <v>0.09000000000000001</v>
      </c>
      <c r="AT7" s="17">
        <v>0.11166666666666668</v>
      </c>
      <c r="AU7" s="17">
        <v>0.115</v>
      </c>
      <c r="AV7" s="17">
        <v>0.125</v>
      </c>
      <c r="AX7" s="5">
        <f t="shared" si="2"/>
        <v>30.328478260869566</v>
      </c>
      <c r="AY7" s="6">
        <f t="shared" si="3"/>
        <v>0.12018840579710148</v>
      </c>
      <c r="AZ7" s="9">
        <f t="shared" si="4"/>
        <v>1.0079084650346852</v>
      </c>
      <c r="BA7" s="9">
        <f t="shared" si="5"/>
        <v>30.568329970750863</v>
      </c>
      <c r="BB7" s="9">
        <f t="shared" si="6"/>
        <v>-1.9036033392255347</v>
      </c>
    </row>
    <row r="8" spans="1:54" ht="12.75">
      <c r="A8" s="1">
        <v>37316</v>
      </c>
      <c r="B8" s="5">
        <v>46.09</v>
      </c>
      <c r="C8" s="5">
        <v>25.79</v>
      </c>
      <c r="D8" s="5">
        <v>47.45</v>
      </c>
      <c r="E8" s="5">
        <v>35.75</v>
      </c>
      <c r="F8" s="5">
        <v>41.91</v>
      </c>
      <c r="G8" s="5">
        <v>30.85</v>
      </c>
      <c r="H8" s="5">
        <v>32.58</v>
      </c>
      <c r="I8" s="5">
        <v>25.55</v>
      </c>
      <c r="J8" s="5">
        <v>45.5</v>
      </c>
      <c r="K8" s="5">
        <v>37.8</v>
      </c>
      <c r="L8" s="5">
        <v>21.75</v>
      </c>
      <c r="M8" s="5">
        <v>26.485</v>
      </c>
      <c r="N8" s="5">
        <v>34.58</v>
      </c>
      <c r="O8" s="5">
        <v>40.5</v>
      </c>
      <c r="P8" s="5">
        <v>22.95</v>
      </c>
      <c r="Q8" s="5">
        <v>23.97</v>
      </c>
      <c r="R8" s="5">
        <v>23.35</v>
      </c>
      <c r="S8" s="5">
        <v>39.61</v>
      </c>
      <c r="T8" s="5">
        <v>50.04</v>
      </c>
      <c r="U8" s="5">
        <v>22.9</v>
      </c>
      <c r="V8" s="5">
        <v>26.49</v>
      </c>
      <c r="W8" s="5">
        <v>28.63</v>
      </c>
      <c r="X8" s="5">
        <v>25.35</v>
      </c>
      <c r="Z8" s="17">
        <v>0.2</v>
      </c>
      <c r="AA8" s="17">
        <v>0.125</v>
      </c>
      <c r="AB8" s="17">
        <v>0.18</v>
      </c>
      <c r="AC8" s="17">
        <v>0.15</v>
      </c>
      <c r="AD8" s="17">
        <v>0.185</v>
      </c>
      <c r="AE8" s="17">
        <v>0.08</v>
      </c>
      <c r="AF8" s="18">
        <f t="shared" si="0"/>
        <v>0.10666666666666667</v>
      </c>
      <c r="AG8" s="17">
        <v>0.07833333333333332</v>
      </c>
      <c r="AH8" s="17">
        <v>0.17166666666666666</v>
      </c>
      <c r="AI8" s="17">
        <v>0.09166666666666667</v>
      </c>
      <c r="AJ8" s="17">
        <v>0.08</v>
      </c>
      <c r="AK8" s="17">
        <v>0.07333333333333333</v>
      </c>
      <c r="AL8" s="17">
        <v>0.125</v>
      </c>
      <c r="AM8" s="17">
        <v>0.155</v>
      </c>
      <c r="AN8" s="17">
        <v>0.09666666666666666</v>
      </c>
      <c r="AO8" s="17">
        <v>0.111</v>
      </c>
      <c r="AP8" s="17">
        <v>0.08333333333333333</v>
      </c>
      <c r="AQ8" s="17">
        <v>0.12</v>
      </c>
      <c r="AR8" s="17">
        <v>0.18166666666666667</v>
      </c>
      <c r="AS8" s="17">
        <f t="shared" si="1"/>
        <v>0.09000000000000001</v>
      </c>
      <c r="AT8" s="17">
        <v>0.11166666666666668</v>
      </c>
      <c r="AU8" s="17">
        <v>0.115</v>
      </c>
      <c r="AV8" s="17">
        <v>0.125</v>
      </c>
      <c r="AX8" s="5">
        <f t="shared" si="2"/>
        <v>32.86413043478261</v>
      </c>
      <c r="AY8" s="6">
        <f t="shared" si="3"/>
        <v>0.12330434782608697</v>
      </c>
      <c r="AZ8" s="9">
        <f t="shared" si="4"/>
        <v>1.0116900802578879</v>
      </c>
      <c r="BA8" s="9">
        <f t="shared" si="5"/>
        <v>33.24831475717092</v>
      </c>
      <c r="BB8" s="9">
        <f t="shared" si="6"/>
        <v>6.696698048028971</v>
      </c>
    </row>
    <row r="9" spans="1:54" ht="12.75">
      <c r="A9" s="1">
        <v>37347</v>
      </c>
      <c r="B9" s="5">
        <v>45.8</v>
      </c>
      <c r="C9" s="5">
        <v>25.38</v>
      </c>
      <c r="D9" s="5">
        <v>51.39</v>
      </c>
      <c r="E9" s="5">
        <v>35.53</v>
      </c>
      <c r="F9" s="5">
        <v>43.59</v>
      </c>
      <c r="G9" s="5">
        <v>31.92</v>
      </c>
      <c r="H9" s="5">
        <v>33.21</v>
      </c>
      <c r="I9" s="5">
        <v>26.02</v>
      </c>
      <c r="J9" s="5">
        <v>45.34</v>
      </c>
      <c r="K9" s="5">
        <v>38.33</v>
      </c>
      <c r="L9" s="5">
        <v>21.99</v>
      </c>
      <c r="M9" s="5">
        <v>27.15</v>
      </c>
      <c r="N9" s="5">
        <v>33.3</v>
      </c>
      <c r="O9" s="5">
        <v>37.84</v>
      </c>
      <c r="P9" s="5">
        <v>22.1</v>
      </c>
      <c r="Q9" s="5">
        <v>23.65</v>
      </c>
      <c r="R9" s="5">
        <v>22.86</v>
      </c>
      <c r="S9" s="5">
        <v>38.11</v>
      </c>
      <c r="T9" s="5">
        <v>51.89</v>
      </c>
      <c r="U9" s="5">
        <v>23.175</v>
      </c>
      <c r="V9" s="5">
        <v>28.35</v>
      </c>
      <c r="W9" s="5">
        <v>27.84</v>
      </c>
      <c r="X9" s="5">
        <v>25.43</v>
      </c>
      <c r="Z9" s="17">
        <v>0.2</v>
      </c>
      <c r="AA9" s="17">
        <v>0.125</v>
      </c>
      <c r="AB9" s="17">
        <v>0.18</v>
      </c>
      <c r="AC9" s="17">
        <v>0.15</v>
      </c>
      <c r="AD9" s="17">
        <v>0.185</v>
      </c>
      <c r="AE9" s="17">
        <v>0.08</v>
      </c>
      <c r="AF9" s="18">
        <f t="shared" si="0"/>
        <v>0.10666666666666667</v>
      </c>
      <c r="AG9" s="17">
        <v>0.07833333333333332</v>
      </c>
      <c r="AH9" s="17">
        <v>0.17166666666666666</v>
      </c>
      <c r="AI9" s="17">
        <v>0.09166666666666667</v>
      </c>
      <c r="AJ9" s="17">
        <v>0.08</v>
      </c>
      <c r="AK9" s="17">
        <v>0.07333333333333333</v>
      </c>
      <c r="AL9" s="17">
        <v>0.125</v>
      </c>
      <c r="AM9" s="17">
        <v>0.155</v>
      </c>
      <c r="AN9" s="17">
        <v>0.09666666666666666</v>
      </c>
      <c r="AO9" s="17">
        <v>0.111</v>
      </c>
      <c r="AP9" s="17">
        <v>0.08333333333333333</v>
      </c>
      <c r="AQ9" s="17">
        <v>0.12</v>
      </c>
      <c r="AR9" s="17">
        <v>0.18166666666666667</v>
      </c>
      <c r="AS9" s="17">
        <f t="shared" si="1"/>
        <v>0.09000000000000001</v>
      </c>
      <c r="AT9" s="17">
        <v>0.11166666666666668</v>
      </c>
      <c r="AU9" s="17">
        <v>0.11833333333333333</v>
      </c>
      <c r="AV9" s="17">
        <v>0.125</v>
      </c>
      <c r="AX9" s="5">
        <f t="shared" si="2"/>
        <v>33.05195652173913</v>
      </c>
      <c r="AY9" s="6">
        <f t="shared" si="3"/>
        <v>0.12344927536231884</v>
      </c>
      <c r="AZ9" s="9">
        <f t="shared" si="4"/>
        <v>1.0154687493728898</v>
      </c>
      <c r="BA9" s="9">
        <f t="shared" si="5"/>
        <v>33.56322895345756</v>
      </c>
      <c r="BB9" s="9">
        <f t="shared" si="6"/>
        <v>7.707284754682653</v>
      </c>
    </row>
    <row r="10" spans="1:54" ht="12.75">
      <c r="A10" s="1">
        <v>37377</v>
      </c>
      <c r="B10" s="5">
        <v>42.73</v>
      </c>
      <c r="C10" s="5">
        <v>17.01</v>
      </c>
      <c r="D10" s="5">
        <v>49.61</v>
      </c>
      <c r="E10" s="5">
        <v>36.45</v>
      </c>
      <c r="F10" s="5">
        <v>43.77</v>
      </c>
      <c r="G10" s="5">
        <v>30.27</v>
      </c>
      <c r="H10" s="5">
        <v>32.39</v>
      </c>
      <c r="I10" s="5">
        <v>26.46</v>
      </c>
      <c r="J10" s="5">
        <v>46.8</v>
      </c>
      <c r="K10" s="5">
        <v>32.01</v>
      </c>
      <c r="L10" s="5">
        <v>23.1</v>
      </c>
      <c r="M10" s="5">
        <v>26.745</v>
      </c>
      <c r="N10" s="5">
        <v>34.51</v>
      </c>
      <c r="O10" s="5">
        <v>35.09</v>
      </c>
      <c r="P10" s="5">
        <v>24.23</v>
      </c>
      <c r="Q10" s="5">
        <v>22.79</v>
      </c>
      <c r="R10" s="5">
        <v>21.13</v>
      </c>
      <c r="S10" s="5">
        <v>35.39</v>
      </c>
      <c r="T10" s="5">
        <v>51.85</v>
      </c>
      <c r="U10" s="5">
        <v>22.64</v>
      </c>
      <c r="V10" s="5">
        <v>27</v>
      </c>
      <c r="W10" s="5">
        <v>24.9</v>
      </c>
      <c r="X10" s="5">
        <v>21.49</v>
      </c>
      <c r="Z10" s="17">
        <v>0.2</v>
      </c>
      <c r="AA10" s="17">
        <v>0.125</v>
      </c>
      <c r="AB10" s="17">
        <v>0.18</v>
      </c>
      <c r="AC10" s="17">
        <v>0.15</v>
      </c>
      <c r="AD10" s="17">
        <v>0.185</v>
      </c>
      <c r="AE10" s="17">
        <v>0.08</v>
      </c>
      <c r="AF10" s="18">
        <f t="shared" si="0"/>
        <v>0.10666666666666667</v>
      </c>
      <c r="AG10" s="17">
        <v>0.07833333333333332</v>
      </c>
      <c r="AH10" s="17">
        <v>0.17166666666666666</v>
      </c>
      <c r="AI10" s="17">
        <v>0.09166666666666667</v>
      </c>
      <c r="AJ10" s="17">
        <v>0.08</v>
      </c>
      <c r="AK10" s="17">
        <v>0.07333333333333333</v>
      </c>
      <c r="AL10" s="17">
        <v>0.125</v>
      </c>
      <c r="AM10" s="17">
        <v>0.155</v>
      </c>
      <c r="AN10" s="17">
        <v>0.09666666666666666</v>
      </c>
      <c r="AO10" s="17">
        <v>0.111</v>
      </c>
      <c r="AP10" s="17">
        <v>0.08333333333333333</v>
      </c>
      <c r="AQ10" s="17">
        <v>0.12</v>
      </c>
      <c r="AR10" s="17">
        <v>0.18166666666666667</v>
      </c>
      <c r="AS10" s="17">
        <f t="shared" si="1"/>
        <v>0.09000000000000001</v>
      </c>
      <c r="AT10" s="17">
        <v>0.11166666666666668</v>
      </c>
      <c r="AU10" s="17">
        <v>0.11833333333333333</v>
      </c>
      <c r="AV10" s="17">
        <v>0.125</v>
      </c>
      <c r="AX10" s="5">
        <f t="shared" si="2"/>
        <v>31.66804347826087</v>
      </c>
      <c r="AY10" s="6">
        <f t="shared" si="3"/>
        <v>0.12344927536231884</v>
      </c>
      <c r="AZ10" s="9">
        <f>AZ9+((AZ9*AY10)/AX10)</f>
        <v>1.0194272787764893</v>
      </c>
      <c r="BA10" s="9">
        <f t="shared" si="5"/>
        <v>32.28326738721903</v>
      </c>
      <c r="BB10" s="9">
        <f t="shared" si="6"/>
        <v>3.5997781413863894</v>
      </c>
    </row>
    <row r="11" spans="1:54" ht="12.75">
      <c r="A11" s="1">
        <v>37408</v>
      </c>
      <c r="B11" s="5">
        <v>40.02</v>
      </c>
      <c r="C11" s="5">
        <v>16.9</v>
      </c>
      <c r="D11" s="5">
        <v>49.25</v>
      </c>
      <c r="E11" s="5">
        <v>35.99</v>
      </c>
      <c r="F11" s="5">
        <v>41.75</v>
      </c>
      <c r="G11" s="5">
        <v>29.34</v>
      </c>
      <c r="H11" s="5">
        <v>33.1</v>
      </c>
      <c r="I11" s="5">
        <v>26.45</v>
      </c>
      <c r="J11" s="5">
        <v>44.64</v>
      </c>
      <c r="K11" s="5">
        <v>31.1</v>
      </c>
      <c r="L11" s="5">
        <v>22.6</v>
      </c>
      <c r="M11" s="5">
        <v>26.15</v>
      </c>
      <c r="N11" s="5">
        <v>33.38</v>
      </c>
      <c r="O11" s="5">
        <v>27.7</v>
      </c>
      <c r="P11" s="5">
        <v>21.83</v>
      </c>
      <c r="Q11" s="5">
        <v>22.86</v>
      </c>
      <c r="R11" s="5">
        <v>21.48</v>
      </c>
      <c r="S11" s="5">
        <v>33.08</v>
      </c>
      <c r="T11" s="5">
        <v>52.01</v>
      </c>
      <c r="U11" s="5">
        <v>21.65</v>
      </c>
      <c r="V11" s="5">
        <v>27.4</v>
      </c>
      <c r="W11" s="5">
        <v>24.75</v>
      </c>
      <c r="X11" s="5">
        <v>16.77</v>
      </c>
      <c r="Z11" s="17">
        <v>0.2</v>
      </c>
      <c r="AA11" s="17">
        <v>0.125</v>
      </c>
      <c r="AB11" s="17">
        <v>0.18</v>
      </c>
      <c r="AC11" s="17">
        <v>0.15</v>
      </c>
      <c r="AD11" s="17">
        <v>0.185</v>
      </c>
      <c r="AE11" s="17">
        <v>0.08</v>
      </c>
      <c r="AF11" s="18">
        <f t="shared" si="0"/>
        <v>0.10666666666666667</v>
      </c>
      <c r="AG11" s="17">
        <v>0.07833333333333332</v>
      </c>
      <c r="AH11" s="17">
        <v>0.17166666666666666</v>
      </c>
      <c r="AI11" s="17">
        <v>0.09166666666666667</v>
      </c>
      <c r="AJ11" s="17">
        <v>0.08</v>
      </c>
      <c r="AK11" s="17">
        <v>0.07333333333333333</v>
      </c>
      <c r="AL11" s="17">
        <v>0.125</v>
      </c>
      <c r="AM11" s="17">
        <v>0.155</v>
      </c>
      <c r="AN11" s="17">
        <v>0.09666666666666666</v>
      </c>
      <c r="AO11" s="17">
        <v>0.111</v>
      </c>
      <c r="AP11" s="17">
        <v>0.001</v>
      </c>
      <c r="AQ11" s="17">
        <v>0.12</v>
      </c>
      <c r="AR11" s="17">
        <v>0.18166666666666667</v>
      </c>
      <c r="AS11" s="17">
        <f t="shared" si="1"/>
        <v>0.09000000000000001</v>
      </c>
      <c r="AT11" s="17">
        <v>0.11166666666666668</v>
      </c>
      <c r="AU11" s="17">
        <v>0.11833333333333333</v>
      </c>
      <c r="AV11" s="17">
        <v>0.125</v>
      </c>
      <c r="AX11" s="5">
        <f t="shared" si="2"/>
        <v>30.44347826086956</v>
      </c>
      <c r="AY11" s="6">
        <f t="shared" si="3"/>
        <v>0.1198695652173913</v>
      </c>
      <c r="AZ11" s="9">
        <f t="shared" si="4"/>
        <v>1.023441219090095</v>
      </c>
      <c r="BA11" s="9">
        <f t="shared" si="5"/>
        <v>31.15711050464715</v>
      </c>
      <c r="BB11" s="9">
        <f t="shared" si="6"/>
        <v>-0.014156030376888395</v>
      </c>
    </row>
    <row r="12" spans="1:54" ht="12.75">
      <c r="A12" s="1">
        <v>37438</v>
      </c>
      <c r="B12" s="5">
        <v>32.91</v>
      </c>
      <c r="C12" s="5">
        <v>10.06</v>
      </c>
      <c r="D12" s="5">
        <v>49.51</v>
      </c>
      <c r="E12" s="5">
        <v>33.9</v>
      </c>
      <c r="F12" s="5">
        <v>42.85</v>
      </c>
      <c r="G12" s="5">
        <v>27.87</v>
      </c>
      <c r="H12" s="5">
        <v>29.72</v>
      </c>
      <c r="I12" s="5">
        <v>18.6</v>
      </c>
      <c r="J12" s="5">
        <v>40.96</v>
      </c>
      <c r="K12" s="5">
        <v>25.49</v>
      </c>
      <c r="L12" s="5">
        <v>20.83</v>
      </c>
      <c r="M12" s="5">
        <v>24.525</v>
      </c>
      <c r="N12" s="5">
        <v>30.75</v>
      </c>
      <c r="O12" s="5">
        <v>25.52</v>
      </c>
      <c r="P12" s="5">
        <v>19.8</v>
      </c>
      <c r="Q12" s="5">
        <v>19.99</v>
      </c>
      <c r="R12" s="5">
        <v>19.93</v>
      </c>
      <c r="S12" s="5">
        <v>33.05</v>
      </c>
      <c r="T12" s="5">
        <v>46.75</v>
      </c>
      <c r="U12" s="5">
        <v>17.275</v>
      </c>
      <c r="V12" s="5">
        <v>28.78</v>
      </c>
      <c r="W12" s="5">
        <v>23.1</v>
      </c>
      <c r="X12" s="5">
        <v>6.96</v>
      </c>
      <c r="Z12" s="17">
        <v>0.2</v>
      </c>
      <c r="AA12" s="17">
        <v>0.125</v>
      </c>
      <c r="AB12" s="17">
        <v>0.18</v>
      </c>
      <c r="AC12" s="17">
        <v>0.15</v>
      </c>
      <c r="AD12" s="17">
        <v>0.185</v>
      </c>
      <c r="AE12" s="17">
        <v>0.08</v>
      </c>
      <c r="AF12" s="18">
        <f t="shared" si="0"/>
        <v>0.10666666666666667</v>
      </c>
      <c r="AG12" s="17">
        <v>0.07833333333333332</v>
      </c>
      <c r="AH12" s="17">
        <v>0.17166666666666666</v>
      </c>
      <c r="AI12" s="17">
        <v>0.09166666666666667</v>
      </c>
      <c r="AJ12" s="17">
        <v>0.08</v>
      </c>
      <c r="AK12" s="17">
        <v>0.07333333333333333</v>
      </c>
      <c r="AL12" s="17">
        <v>0.125</v>
      </c>
      <c r="AM12" s="17">
        <v>0.155</v>
      </c>
      <c r="AN12" s="17">
        <v>0.09666666666666666</v>
      </c>
      <c r="AO12" s="17">
        <v>0.111</v>
      </c>
      <c r="AP12" s="17">
        <v>0.001</v>
      </c>
      <c r="AQ12" s="17">
        <v>0.12</v>
      </c>
      <c r="AR12" s="17">
        <v>0.18166666666666667</v>
      </c>
      <c r="AS12" s="17">
        <f t="shared" si="1"/>
        <v>0.09000000000000001</v>
      </c>
      <c r="AT12" s="17">
        <v>0.11166666666666668</v>
      </c>
      <c r="AU12" s="17">
        <v>0.11833333333333333</v>
      </c>
      <c r="AV12" s="17">
        <v>0.125</v>
      </c>
      <c r="AX12" s="5">
        <f t="shared" si="2"/>
        <v>27.353478260869565</v>
      </c>
      <c r="AY12" s="6">
        <f t="shared" si="3"/>
        <v>0.1198695652173913</v>
      </c>
      <c r="AZ12" s="9">
        <f t="shared" si="4"/>
        <v>1.0279261863322093</v>
      </c>
      <c r="BA12" s="9">
        <f t="shared" si="5"/>
        <v>28.117356591616645</v>
      </c>
      <c r="BB12" s="9">
        <f t="shared" si="6"/>
        <v>-9.768987448681465</v>
      </c>
    </row>
    <row r="13" spans="1:54" ht="12.75">
      <c r="A13" s="1">
        <v>37469</v>
      </c>
      <c r="B13" s="5">
        <v>34.1</v>
      </c>
      <c r="C13" s="5">
        <v>11.85</v>
      </c>
      <c r="D13" s="5">
        <v>48.5</v>
      </c>
      <c r="E13" s="5">
        <v>34.4</v>
      </c>
      <c r="F13" s="5">
        <v>40.69</v>
      </c>
      <c r="G13" s="5">
        <v>28.01</v>
      </c>
      <c r="H13" s="5">
        <v>31.355</v>
      </c>
      <c r="I13" s="5">
        <v>18.55</v>
      </c>
      <c r="J13" s="5">
        <v>42.91</v>
      </c>
      <c r="K13" s="5">
        <v>26.83</v>
      </c>
      <c r="L13" s="5">
        <v>20.92</v>
      </c>
      <c r="M13" s="5">
        <v>23.41</v>
      </c>
      <c r="N13" s="5">
        <v>33</v>
      </c>
      <c r="O13" s="5">
        <v>26.86</v>
      </c>
      <c r="P13" s="5">
        <v>19.89</v>
      </c>
      <c r="Q13" s="5">
        <v>19.2</v>
      </c>
      <c r="R13" s="5">
        <v>21.58</v>
      </c>
      <c r="S13" s="5">
        <v>36.35</v>
      </c>
      <c r="T13" s="5">
        <v>46.52</v>
      </c>
      <c r="U13" s="5">
        <v>17.6</v>
      </c>
      <c r="V13" s="5">
        <v>28.96</v>
      </c>
      <c r="W13" s="5">
        <v>19.75</v>
      </c>
      <c r="X13" s="5">
        <v>9.66</v>
      </c>
      <c r="Z13" s="17">
        <v>0.2</v>
      </c>
      <c r="AA13" s="17">
        <v>0.05333333333333334</v>
      </c>
      <c r="AB13" s="17">
        <v>0.18</v>
      </c>
      <c r="AC13" s="17">
        <v>0.15</v>
      </c>
      <c r="AD13" s="17">
        <v>0.185</v>
      </c>
      <c r="AE13" s="17">
        <v>0.08</v>
      </c>
      <c r="AF13" s="18">
        <f t="shared" si="0"/>
        <v>0.10666666666666667</v>
      </c>
      <c r="AG13" s="17">
        <v>0.07833333333333332</v>
      </c>
      <c r="AH13" s="17">
        <v>0.17166666666666666</v>
      </c>
      <c r="AI13" s="17">
        <v>0.09166666666666667</v>
      </c>
      <c r="AJ13" s="17">
        <v>0.08</v>
      </c>
      <c r="AK13" s="17">
        <v>0.07333333333333333</v>
      </c>
      <c r="AL13" s="17">
        <v>0.125</v>
      </c>
      <c r="AM13" s="17">
        <v>0.155</v>
      </c>
      <c r="AN13" s="17">
        <v>0.09666666666666666</v>
      </c>
      <c r="AO13" s="17">
        <v>0.111</v>
      </c>
      <c r="AP13" s="17">
        <v>0.001</v>
      </c>
      <c r="AQ13" s="17">
        <v>0.12</v>
      </c>
      <c r="AR13" s="17">
        <v>0.18166666666666667</v>
      </c>
      <c r="AS13" s="17">
        <f t="shared" si="1"/>
        <v>0.09000000000000001</v>
      </c>
      <c r="AT13" s="17">
        <v>0.11433333333333334</v>
      </c>
      <c r="AU13" s="17">
        <v>0.11833333333333333</v>
      </c>
      <c r="AV13" s="17">
        <v>0.125</v>
      </c>
      <c r="AX13" s="5">
        <f t="shared" si="2"/>
        <v>27.865</v>
      </c>
      <c r="AY13" s="6">
        <f t="shared" si="3"/>
        <v>0.11686956521739127</v>
      </c>
      <c r="AZ13" s="9">
        <f t="shared" si="4"/>
        <v>1.032237447285815</v>
      </c>
      <c r="BA13" s="9">
        <f t="shared" si="5"/>
        <v>28.76329646861923</v>
      </c>
      <c r="BB13" s="9">
        <f t="shared" si="6"/>
        <v>-7.696110897882402</v>
      </c>
    </row>
    <row r="14" spans="1:54" ht="12.75">
      <c r="A14" s="1">
        <v>37500</v>
      </c>
      <c r="B14" s="5">
        <v>28.51</v>
      </c>
      <c r="C14" s="5">
        <v>10.01</v>
      </c>
      <c r="D14" s="5">
        <v>46.93</v>
      </c>
      <c r="E14" s="5">
        <v>31.43</v>
      </c>
      <c r="F14" s="5">
        <v>40.22</v>
      </c>
      <c r="G14" s="5">
        <v>24.79</v>
      </c>
      <c r="H14" s="5">
        <v>25.365</v>
      </c>
      <c r="I14" s="5">
        <v>16.45</v>
      </c>
      <c r="J14" s="5">
        <v>40.7</v>
      </c>
      <c r="K14" s="5">
        <v>19.55</v>
      </c>
      <c r="L14" s="5">
        <v>19.81</v>
      </c>
      <c r="M14" s="5">
        <v>23.75</v>
      </c>
      <c r="N14" s="5">
        <v>29.89</v>
      </c>
      <c r="O14" s="5">
        <v>24.33</v>
      </c>
      <c r="P14" s="5">
        <v>17.23</v>
      </c>
      <c r="Q14" s="5">
        <v>16.87</v>
      </c>
      <c r="R14" s="5">
        <v>19.95</v>
      </c>
      <c r="S14" s="5">
        <v>32.54</v>
      </c>
      <c r="T14" s="5">
        <v>40.87</v>
      </c>
      <c r="U14" s="5">
        <v>15.25</v>
      </c>
      <c r="V14" s="5">
        <v>28.78</v>
      </c>
      <c r="W14" s="5">
        <v>15.88</v>
      </c>
      <c r="X14" s="5">
        <v>9.31</v>
      </c>
      <c r="Z14" s="17">
        <v>0.2</v>
      </c>
      <c r="AA14" s="17">
        <v>0.05333333333333334</v>
      </c>
      <c r="AB14" s="17">
        <v>0.18</v>
      </c>
      <c r="AC14" s="17">
        <v>0.15</v>
      </c>
      <c r="AD14" s="17">
        <v>0.185</v>
      </c>
      <c r="AE14" s="17">
        <v>0.08</v>
      </c>
      <c r="AF14" s="18">
        <f t="shared" si="0"/>
        <v>0.10666666666666667</v>
      </c>
      <c r="AG14" s="17">
        <v>0.07833333333333332</v>
      </c>
      <c r="AH14" s="17">
        <v>0.17166666666666666</v>
      </c>
      <c r="AI14" s="17">
        <v>0.09166666666666667</v>
      </c>
      <c r="AJ14" s="17">
        <v>0.08</v>
      </c>
      <c r="AK14" s="17">
        <v>0.07333333333333333</v>
      </c>
      <c r="AL14" s="17">
        <v>0.125</v>
      </c>
      <c r="AM14" s="17">
        <v>0.155</v>
      </c>
      <c r="AN14" s="17">
        <v>0.09666666666666666</v>
      </c>
      <c r="AO14" s="17">
        <v>0.111</v>
      </c>
      <c r="AP14" s="17">
        <v>0.05533333333333334</v>
      </c>
      <c r="AQ14" s="17">
        <v>0.12</v>
      </c>
      <c r="AR14" s="17">
        <v>0.18166666666666667</v>
      </c>
      <c r="AS14" s="17">
        <f t="shared" si="1"/>
        <v>0.09000000000000001</v>
      </c>
      <c r="AT14" s="17">
        <v>0.11433333333333334</v>
      </c>
      <c r="AU14" s="17">
        <v>0.11833333333333333</v>
      </c>
      <c r="AV14" s="17">
        <v>0.125</v>
      </c>
      <c r="AX14" s="5">
        <f t="shared" si="2"/>
        <v>25.14847826086956</v>
      </c>
      <c r="AY14" s="6">
        <f t="shared" si="3"/>
        <v>0.11923188405797097</v>
      </c>
      <c r="AZ14" s="9">
        <f t="shared" si="4"/>
        <v>1.0371314060517647</v>
      </c>
      <c r="BA14" s="9">
        <f t="shared" si="5"/>
        <v>26.082276618757884</v>
      </c>
      <c r="BB14" s="9">
        <f t="shared" si="6"/>
        <v>-16.299733892630798</v>
      </c>
    </row>
    <row r="15" spans="1:54" ht="12.75">
      <c r="A15" s="1">
        <v>37530</v>
      </c>
      <c r="B15" s="5">
        <v>25.64</v>
      </c>
      <c r="C15" s="5">
        <v>7.08</v>
      </c>
      <c r="D15" s="5">
        <v>49.85</v>
      </c>
      <c r="E15" s="5">
        <v>31.11</v>
      </c>
      <c r="F15" s="5">
        <v>42.57</v>
      </c>
      <c r="G15" s="5">
        <v>25.58</v>
      </c>
      <c r="H15" s="5">
        <v>24</v>
      </c>
      <c r="I15" s="5">
        <v>13.8</v>
      </c>
      <c r="J15" s="5">
        <v>45.09</v>
      </c>
      <c r="K15" s="5">
        <v>20.49</v>
      </c>
      <c r="L15" s="5">
        <v>21.3</v>
      </c>
      <c r="M15" s="5">
        <v>25.2</v>
      </c>
      <c r="N15" s="5">
        <v>32.45</v>
      </c>
      <c r="O15" s="5">
        <v>26.01</v>
      </c>
      <c r="P15" s="5">
        <v>16.52</v>
      </c>
      <c r="Q15" s="5">
        <v>15.95</v>
      </c>
      <c r="R15" s="5">
        <v>20.7</v>
      </c>
      <c r="S15" s="5">
        <v>34.61</v>
      </c>
      <c r="T15" s="5">
        <v>41.72</v>
      </c>
      <c r="U15" s="5">
        <v>14.325</v>
      </c>
      <c r="V15" s="5">
        <v>29.7</v>
      </c>
      <c r="W15" s="5">
        <v>14.8</v>
      </c>
      <c r="X15" s="5">
        <v>10.4</v>
      </c>
      <c r="Z15" s="17">
        <v>0.2</v>
      </c>
      <c r="AA15" s="17">
        <v>0.05333333333333334</v>
      </c>
      <c r="AB15" s="17">
        <v>0.18</v>
      </c>
      <c r="AC15" s="17">
        <v>0.15</v>
      </c>
      <c r="AD15" s="17">
        <v>0.185</v>
      </c>
      <c r="AE15" s="17">
        <v>0.08</v>
      </c>
      <c r="AF15" s="18">
        <f t="shared" si="0"/>
        <v>0.10666666666666667</v>
      </c>
      <c r="AG15" s="17">
        <v>0.07833333333333332</v>
      </c>
      <c r="AH15" s="17">
        <v>0.17166666666666666</v>
      </c>
      <c r="AI15" s="17">
        <v>0.09166666666666667</v>
      </c>
      <c r="AJ15" s="17">
        <v>0.08</v>
      </c>
      <c r="AK15" s="17">
        <v>0.07333333333333333</v>
      </c>
      <c r="AL15" s="17">
        <v>0.125</v>
      </c>
      <c r="AM15" s="17">
        <v>0.155</v>
      </c>
      <c r="AN15" s="17">
        <v>0.09666666666666666</v>
      </c>
      <c r="AO15" s="17">
        <v>0.111</v>
      </c>
      <c r="AP15" s="17">
        <v>0.05533333333333334</v>
      </c>
      <c r="AQ15" s="17">
        <v>0.12</v>
      </c>
      <c r="AR15" s="17">
        <v>0.18166666666666667</v>
      </c>
      <c r="AS15" s="17">
        <f t="shared" si="1"/>
        <v>0.09000000000000001</v>
      </c>
      <c r="AT15" s="17">
        <v>0.11433333333333334</v>
      </c>
      <c r="AU15" s="17">
        <v>0.11833333333333333</v>
      </c>
      <c r="AV15" s="17">
        <v>0.06266666666666666</v>
      </c>
      <c r="AX15" s="5">
        <f t="shared" si="2"/>
        <v>25.604130434782608</v>
      </c>
      <c r="AY15" s="6">
        <f t="shared" si="3"/>
        <v>0.11652173913043475</v>
      </c>
      <c r="AZ15" s="9">
        <f t="shared" si="4"/>
        <v>1.0418512833952958</v>
      </c>
      <c r="BA15" s="9">
        <f t="shared" si="5"/>
        <v>26.675696153698812</v>
      </c>
      <c r="BB15" s="9">
        <f t="shared" si="6"/>
        <v>-14.395399630945004</v>
      </c>
    </row>
    <row r="16" spans="1:54" ht="12.75">
      <c r="A16" s="1">
        <v>37561</v>
      </c>
      <c r="B16" s="5">
        <v>28.42</v>
      </c>
      <c r="C16" s="5">
        <v>7.65</v>
      </c>
      <c r="D16" s="5">
        <v>48</v>
      </c>
      <c r="E16" s="5">
        <v>32.4</v>
      </c>
      <c r="F16" s="5">
        <v>39.75</v>
      </c>
      <c r="G16" s="5">
        <v>26.35</v>
      </c>
      <c r="H16" s="5">
        <v>25.475</v>
      </c>
      <c r="I16" s="5">
        <v>15.11</v>
      </c>
      <c r="J16" s="5">
        <v>44.33</v>
      </c>
      <c r="K16" s="5">
        <v>19.74</v>
      </c>
      <c r="L16" s="5">
        <v>21.69</v>
      </c>
      <c r="M16" s="5">
        <v>25.095</v>
      </c>
      <c r="N16" s="5">
        <v>31.68</v>
      </c>
      <c r="O16" s="5">
        <v>24.52</v>
      </c>
      <c r="P16" s="5">
        <v>19.49</v>
      </c>
      <c r="Q16" s="5">
        <v>16.46</v>
      </c>
      <c r="R16" s="5">
        <v>20.03</v>
      </c>
      <c r="S16" s="5">
        <v>33.3</v>
      </c>
      <c r="T16" s="5">
        <v>42</v>
      </c>
      <c r="U16" s="5">
        <v>14.97</v>
      </c>
      <c r="V16" s="5">
        <v>26.16</v>
      </c>
      <c r="W16" s="5">
        <v>14.74</v>
      </c>
      <c r="X16" s="5">
        <v>10.74</v>
      </c>
      <c r="Z16" s="17">
        <v>0.2</v>
      </c>
      <c r="AA16" s="17">
        <v>0.05333333333333334</v>
      </c>
      <c r="AB16" s="17">
        <v>0.18</v>
      </c>
      <c r="AC16" s="17">
        <v>0.15</v>
      </c>
      <c r="AD16" s="17">
        <v>0.185</v>
      </c>
      <c r="AE16" s="17">
        <v>0.08</v>
      </c>
      <c r="AF16" s="18">
        <f t="shared" si="0"/>
        <v>0.10666666666666667</v>
      </c>
      <c r="AG16" s="17">
        <v>0.07833333333333332</v>
      </c>
      <c r="AH16" s="17">
        <v>0.17166666666666666</v>
      </c>
      <c r="AI16" s="17">
        <v>0.09166666666666667</v>
      </c>
      <c r="AJ16" s="17">
        <v>0.08</v>
      </c>
      <c r="AK16" s="17">
        <v>0.07333333333333333</v>
      </c>
      <c r="AL16" s="17">
        <v>0.125</v>
      </c>
      <c r="AM16" s="17">
        <v>0.155</v>
      </c>
      <c r="AN16" s="17">
        <v>0.09666666666666666</v>
      </c>
      <c r="AO16" s="17">
        <v>0.111</v>
      </c>
      <c r="AP16" s="17">
        <v>0.05533333333333334</v>
      </c>
      <c r="AQ16" s="17">
        <v>0.12</v>
      </c>
      <c r="AR16" s="17">
        <v>0.18166666666666667</v>
      </c>
      <c r="AS16" s="17">
        <f t="shared" si="1"/>
        <v>0.09000000000000001</v>
      </c>
      <c r="AT16" s="17">
        <v>0.11433333333333334</v>
      </c>
      <c r="AU16" s="17">
        <v>0.11833333333333333</v>
      </c>
      <c r="AV16" s="17">
        <v>0.06266666666666666</v>
      </c>
      <c r="AX16" s="5">
        <f t="shared" si="2"/>
        <v>25.569565217391304</v>
      </c>
      <c r="AY16" s="6">
        <f t="shared" si="3"/>
        <v>0.11652173913043475</v>
      </c>
      <c r="AZ16" s="9">
        <f t="shared" si="4"/>
        <v>1.0465990498287243</v>
      </c>
      <c r="BA16" s="9">
        <f t="shared" si="5"/>
        <v>26.761082661055337</v>
      </c>
      <c r="BB16" s="9">
        <f t="shared" si="6"/>
        <v>-14.121386994234442</v>
      </c>
    </row>
    <row r="17" spans="1:55" ht="12.75">
      <c r="A17" s="1">
        <v>37591</v>
      </c>
      <c r="B17" s="5">
        <v>27.33</v>
      </c>
      <c r="C17" s="5">
        <v>8.5</v>
      </c>
      <c r="D17" s="5">
        <v>46.63</v>
      </c>
      <c r="E17" s="5">
        <v>33.72</v>
      </c>
      <c r="F17" s="5">
        <v>42.82</v>
      </c>
      <c r="G17" s="5">
        <v>27.82</v>
      </c>
      <c r="H17" s="5">
        <v>27.45</v>
      </c>
      <c r="I17" s="5">
        <v>15.34</v>
      </c>
      <c r="J17" s="5">
        <v>46.4</v>
      </c>
      <c r="K17" s="5">
        <v>19.54</v>
      </c>
      <c r="L17" s="5">
        <v>22.09</v>
      </c>
      <c r="M17" s="5">
        <v>26.385</v>
      </c>
      <c r="N17" s="5">
        <v>32.97</v>
      </c>
      <c r="O17" s="5">
        <v>24.83</v>
      </c>
      <c r="P17" s="5">
        <v>20</v>
      </c>
      <c r="Q17" s="5">
        <v>17.6</v>
      </c>
      <c r="R17" s="5">
        <v>19.39</v>
      </c>
      <c r="S17" s="5">
        <v>34.68</v>
      </c>
      <c r="T17" s="5">
        <v>43.35</v>
      </c>
      <c r="U17" s="5">
        <v>16.05</v>
      </c>
      <c r="V17" s="5">
        <v>28.39</v>
      </c>
      <c r="W17" s="5">
        <v>15.47</v>
      </c>
      <c r="X17" s="5">
        <v>11</v>
      </c>
      <c r="Z17" s="17">
        <v>0.2</v>
      </c>
      <c r="AA17" s="17">
        <v>0.05333333333333334</v>
      </c>
      <c r="AB17" s="17">
        <v>0.18</v>
      </c>
      <c r="AC17" s="17">
        <v>0.15</v>
      </c>
      <c r="AD17" s="17">
        <v>0.185</v>
      </c>
      <c r="AE17" s="17">
        <v>0.08</v>
      </c>
      <c r="AF17" s="18">
        <f t="shared" si="0"/>
        <v>0.10666666666666667</v>
      </c>
      <c r="AG17" s="17">
        <v>0.07833333333333332</v>
      </c>
      <c r="AH17" s="17">
        <v>0.17166666666666666</v>
      </c>
      <c r="AI17" s="17">
        <v>0.09166666666666667</v>
      </c>
      <c r="AJ17" s="17">
        <v>0.08</v>
      </c>
      <c r="AK17" s="17">
        <v>0.07333333333333333</v>
      </c>
      <c r="AL17" s="17">
        <v>0.125</v>
      </c>
      <c r="AM17" s="17">
        <v>0.155</v>
      </c>
      <c r="AN17" s="17">
        <v>0.09666666666666666</v>
      </c>
      <c r="AO17" s="17">
        <v>0.111</v>
      </c>
      <c r="AP17" s="17">
        <v>0.08333333333333333</v>
      </c>
      <c r="AQ17" s="17">
        <v>0.12</v>
      </c>
      <c r="AR17" s="17">
        <v>0.18166666666666667</v>
      </c>
      <c r="AS17" s="17">
        <f t="shared" si="1"/>
        <v>0.09000000000000001</v>
      </c>
      <c r="AT17" s="17">
        <v>0.11433333333333334</v>
      </c>
      <c r="AU17" s="17">
        <v>0.11833333333333333</v>
      </c>
      <c r="AV17" s="17">
        <v>0.06266666666666666</v>
      </c>
      <c r="AX17" s="5">
        <f t="shared" si="2"/>
        <v>26.424130434782608</v>
      </c>
      <c r="AY17" s="6">
        <f t="shared" si="3"/>
        <v>0.1177391304347826</v>
      </c>
      <c r="AZ17" s="9">
        <f t="shared" si="4"/>
        <v>1.051262426069045</v>
      </c>
      <c r="BA17" s="9">
        <f t="shared" si="5"/>
        <v>27.778695467634456</v>
      </c>
      <c r="BB17" s="10">
        <f>((BA17/BA$5)-1)*100</f>
        <v>-10.855780086144096</v>
      </c>
      <c r="BC17">
        <f>BB17/100</f>
        <v>-0.10855780086144096</v>
      </c>
    </row>
    <row r="18" spans="1:55" ht="12.75">
      <c r="A18" s="1">
        <v>37622</v>
      </c>
      <c r="B18" s="5">
        <v>23.62</v>
      </c>
      <c r="C18" s="5">
        <v>6.97</v>
      </c>
      <c r="D18" s="5">
        <v>43.18</v>
      </c>
      <c r="E18" s="5">
        <v>31.7</v>
      </c>
      <c r="F18" s="5">
        <v>39.92</v>
      </c>
      <c r="G18" s="5">
        <v>27.65</v>
      </c>
      <c r="H18" s="5">
        <v>27.095</v>
      </c>
      <c r="I18" s="5">
        <v>14.3</v>
      </c>
      <c r="J18" s="5">
        <v>41.92</v>
      </c>
      <c r="K18" s="5">
        <v>17.03</v>
      </c>
      <c r="L18" s="5">
        <v>19.72</v>
      </c>
      <c r="M18" s="5">
        <v>25.465</v>
      </c>
      <c r="N18" s="5">
        <v>31.2</v>
      </c>
      <c r="O18" s="5">
        <v>22.45</v>
      </c>
      <c r="P18" s="5">
        <v>17.77</v>
      </c>
      <c r="Q18" s="5">
        <v>17.09</v>
      </c>
      <c r="R18" s="5">
        <v>18.75</v>
      </c>
      <c r="S18" s="5">
        <v>35</v>
      </c>
      <c r="T18" s="5">
        <v>40.41</v>
      </c>
      <c r="U18" s="5">
        <v>17.64</v>
      </c>
      <c r="V18" s="5">
        <v>28.17</v>
      </c>
      <c r="W18" s="5">
        <v>13.83</v>
      </c>
      <c r="X18" s="5">
        <v>11.02</v>
      </c>
      <c r="Z18" s="17">
        <v>0.2</v>
      </c>
      <c r="AA18" s="17">
        <v>0.05333333333333334</v>
      </c>
      <c r="AB18" s="17">
        <v>0.18</v>
      </c>
      <c r="AC18" s="17">
        <v>0.15333333333333335</v>
      </c>
      <c r="AD18" s="17">
        <v>0.185</v>
      </c>
      <c r="AE18" s="17">
        <v>0.08</v>
      </c>
      <c r="AF18" s="18">
        <f t="shared" si="0"/>
        <v>0.10666666666666667</v>
      </c>
      <c r="AG18" s="17">
        <v>0.07833333333333332</v>
      </c>
      <c r="AH18" s="17">
        <v>0.17166666666666666</v>
      </c>
      <c r="AI18" s="17">
        <v>0.09166666666666667</v>
      </c>
      <c r="AJ18" s="17">
        <v>0.08333333333333333</v>
      </c>
      <c r="AK18" s="17">
        <v>0.07333333333333333</v>
      </c>
      <c r="AL18" s="17">
        <v>0.125</v>
      </c>
      <c r="AM18" s="17">
        <v>0.155</v>
      </c>
      <c r="AN18" s="17">
        <v>0.09666666666666666</v>
      </c>
      <c r="AO18" s="17">
        <v>0.111</v>
      </c>
      <c r="AP18" s="17">
        <v>0.08333333333333333</v>
      </c>
      <c r="AQ18" s="17">
        <v>0.12</v>
      </c>
      <c r="AR18" s="17">
        <v>0.18666666666666668</v>
      </c>
      <c r="AS18" s="17">
        <f t="shared" si="1"/>
        <v>0.09000000000000001</v>
      </c>
      <c r="AT18" s="17">
        <v>0.11433333333333334</v>
      </c>
      <c r="AU18" s="17">
        <v>0.11833333333333333</v>
      </c>
      <c r="AV18" s="17">
        <v>0.06266666666666666</v>
      </c>
      <c r="AX18" s="5">
        <f t="shared" si="2"/>
        <v>24.86521739130434</v>
      </c>
      <c r="AY18" s="6">
        <f t="shared" si="3"/>
        <v>0.11824637681159418</v>
      </c>
      <c r="AZ18" s="9">
        <f t="shared" si="4"/>
        <v>1.0562616975817205</v>
      </c>
      <c r="BA18" s="9">
        <f t="shared" si="5"/>
        <v>26.264176732477644</v>
      </c>
      <c r="BB18" s="9">
        <f>((BA18/BA$17)-1)*100</f>
        <v>-5.45208732685597</v>
      </c>
      <c r="BC18">
        <f aca="true" t="shared" si="7" ref="BC18:BC81">BB18/100</f>
        <v>-0.05452087326855971</v>
      </c>
    </row>
    <row r="19" spans="1:55" ht="12.75">
      <c r="A19" s="1">
        <v>37653</v>
      </c>
      <c r="B19" s="5">
        <v>21.78</v>
      </c>
      <c r="C19" s="5">
        <v>4.65</v>
      </c>
      <c r="D19" s="5">
        <v>41.18</v>
      </c>
      <c r="E19" s="5">
        <v>32.23</v>
      </c>
      <c r="F19" s="5">
        <v>39</v>
      </c>
      <c r="G19" s="5">
        <v>26.22</v>
      </c>
      <c r="H19" s="5">
        <v>26.95</v>
      </c>
      <c r="I19" s="5">
        <v>12.1</v>
      </c>
      <c r="J19" s="5">
        <v>41.44</v>
      </c>
      <c r="K19" s="5">
        <v>13.51</v>
      </c>
      <c r="L19" s="5">
        <v>18.82</v>
      </c>
      <c r="M19" s="5">
        <v>24.575</v>
      </c>
      <c r="N19" s="5">
        <v>29.5</v>
      </c>
      <c r="O19" s="5">
        <v>21.74</v>
      </c>
      <c r="P19" s="5">
        <v>16.94</v>
      </c>
      <c r="Q19" s="5">
        <v>17.37</v>
      </c>
      <c r="R19" s="5">
        <v>17.95</v>
      </c>
      <c r="S19" s="5">
        <v>35.17</v>
      </c>
      <c r="T19" s="5">
        <v>38.9</v>
      </c>
      <c r="U19" s="5">
        <v>17.315</v>
      </c>
      <c r="V19" s="5">
        <v>28.21</v>
      </c>
      <c r="W19" s="5">
        <v>11.08</v>
      </c>
      <c r="X19" s="5">
        <v>11.09</v>
      </c>
      <c r="Z19" s="17">
        <v>0.2</v>
      </c>
      <c r="AA19" s="17">
        <v>0.05333333333333334</v>
      </c>
      <c r="AB19" s="17">
        <v>0.18</v>
      </c>
      <c r="AC19" s="17">
        <v>0.15333333333333335</v>
      </c>
      <c r="AD19" s="17">
        <v>0.18666666666666668</v>
      </c>
      <c r="AE19" s="17">
        <v>0.08</v>
      </c>
      <c r="AF19" s="18">
        <f t="shared" si="0"/>
        <v>0.10666666666666667</v>
      </c>
      <c r="AG19" s="17">
        <v>0.18</v>
      </c>
      <c r="AH19" s="17">
        <v>0.15333333333333335</v>
      </c>
      <c r="AI19" s="17">
        <v>0.09166666666666667</v>
      </c>
      <c r="AJ19" s="17">
        <v>0.08333333333333333</v>
      </c>
      <c r="AK19" s="17">
        <v>0.07666666666666667</v>
      </c>
      <c r="AL19" s="17">
        <v>0.125</v>
      </c>
      <c r="AM19" s="17">
        <v>0.155</v>
      </c>
      <c r="AN19" s="17">
        <v>0.09666666666666666</v>
      </c>
      <c r="AO19" s="17">
        <v>0.111</v>
      </c>
      <c r="AP19" s="17">
        <v>0.08333333333333333</v>
      </c>
      <c r="AQ19" s="17">
        <v>0.12</v>
      </c>
      <c r="AR19" s="17">
        <v>0.18666666666666668</v>
      </c>
      <c r="AS19" s="17">
        <f t="shared" si="1"/>
        <v>0.09000000000000001</v>
      </c>
      <c r="AT19" s="17">
        <v>0.11433333333333334</v>
      </c>
      <c r="AU19" s="17">
        <v>0.11833333333333333</v>
      </c>
      <c r="AV19" s="17">
        <v>0.06266666666666666</v>
      </c>
      <c r="AX19" s="5">
        <f t="shared" si="2"/>
        <v>23.813913043478262</v>
      </c>
      <c r="AY19" s="6">
        <f t="shared" si="3"/>
        <v>0.12208695652173912</v>
      </c>
      <c r="AZ19" s="9">
        <f t="shared" si="4"/>
        <v>1.0616768419014633</v>
      </c>
      <c r="BA19" s="9">
        <f t="shared" si="5"/>
        <v>25.282679993316066</v>
      </c>
      <c r="BB19" s="9">
        <f aca="true" t="shared" si="8" ref="BB19:BB28">((BA19/BA$17)-1)*100</f>
        <v>-8.985358859729576</v>
      </c>
      <c r="BC19">
        <f t="shared" si="7"/>
        <v>-0.08985358859729577</v>
      </c>
    </row>
    <row r="20" spans="1:55" ht="12.75">
      <c r="A20" s="1">
        <v>37681</v>
      </c>
      <c r="B20" s="5">
        <v>22.85</v>
      </c>
      <c r="C20" s="5">
        <v>7.05</v>
      </c>
      <c r="D20" s="5">
        <v>41.7</v>
      </c>
      <c r="E20" s="5">
        <v>33.65</v>
      </c>
      <c r="F20" s="5">
        <v>38.47</v>
      </c>
      <c r="G20" s="5">
        <v>27.73</v>
      </c>
      <c r="H20" s="5">
        <v>27.685</v>
      </c>
      <c r="I20" s="5">
        <v>12.46</v>
      </c>
      <c r="J20" s="5">
        <v>38.65</v>
      </c>
      <c r="K20" s="5">
        <v>14.54</v>
      </c>
      <c r="L20" s="5">
        <v>17.8</v>
      </c>
      <c r="M20" s="5">
        <v>25.205</v>
      </c>
      <c r="N20" s="5">
        <v>31.5</v>
      </c>
      <c r="O20" s="5">
        <v>22.8</v>
      </c>
      <c r="P20" s="5">
        <v>18.2</v>
      </c>
      <c r="Q20" s="5">
        <v>17.97</v>
      </c>
      <c r="R20" s="5">
        <v>17.4</v>
      </c>
      <c r="S20" s="5">
        <v>35.61</v>
      </c>
      <c r="T20" s="5">
        <v>39.15</v>
      </c>
      <c r="U20" s="5">
        <v>18.345</v>
      </c>
      <c r="V20" s="5">
        <v>28.44</v>
      </c>
      <c r="W20" s="5">
        <v>10.63</v>
      </c>
      <c r="X20" s="5">
        <v>12.81</v>
      </c>
      <c r="Z20" s="17">
        <v>0.2</v>
      </c>
      <c r="AA20" s="17">
        <v>0.03333333333333333</v>
      </c>
      <c r="AB20" s="17">
        <v>0.18</v>
      </c>
      <c r="AC20" s="17">
        <v>0.15333333333333335</v>
      </c>
      <c r="AD20" s="17">
        <v>0.18666666666666668</v>
      </c>
      <c r="AE20" s="17">
        <v>0.08666666666666667</v>
      </c>
      <c r="AF20" s="18">
        <f t="shared" si="0"/>
        <v>0.10666666666666667</v>
      </c>
      <c r="AG20" s="17">
        <v>0.18</v>
      </c>
      <c r="AH20" s="17">
        <v>0.17166666666666666</v>
      </c>
      <c r="AI20" s="17">
        <v>0.09166666666666667</v>
      </c>
      <c r="AJ20" s="17">
        <v>0.08333333333333333</v>
      </c>
      <c r="AK20" s="17">
        <v>0.07666666666666667</v>
      </c>
      <c r="AL20" s="17">
        <v>0.125</v>
      </c>
      <c r="AM20" s="17">
        <v>0.155</v>
      </c>
      <c r="AN20" s="17">
        <v>0.09666666666666666</v>
      </c>
      <c r="AO20" s="17">
        <v>0.111</v>
      </c>
      <c r="AP20" s="17">
        <v>0.08333333333333333</v>
      </c>
      <c r="AQ20" s="17">
        <v>0.12833333333333333</v>
      </c>
      <c r="AR20" s="17">
        <v>0.18666666666666668</v>
      </c>
      <c r="AS20" s="17">
        <f t="shared" si="1"/>
        <v>0.09000000000000001</v>
      </c>
      <c r="AT20" s="17">
        <v>0.11433333333333334</v>
      </c>
      <c r="AU20" s="17">
        <v>0.11833333333333333</v>
      </c>
      <c r="AV20" s="17">
        <v>0.06266666666666666</v>
      </c>
      <c r="AX20" s="5">
        <f t="shared" si="2"/>
        <v>24.37586956521739</v>
      </c>
      <c r="AY20" s="6">
        <f t="shared" si="3"/>
        <v>0.12266666666666667</v>
      </c>
      <c r="AZ20" s="9">
        <f t="shared" si="4"/>
        <v>1.0670195173258132</v>
      </c>
      <c r="BA20" s="9">
        <f t="shared" si="5"/>
        <v>26.00952857787524</v>
      </c>
      <c r="BB20" s="9">
        <f t="shared" si="8"/>
        <v>-6.368790398456648</v>
      </c>
      <c r="BC20">
        <f t="shared" si="7"/>
        <v>-0.06368790398456647</v>
      </c>
    </row>
    <row r="21" spans="1:55" ht="12.75">
      <c r="A21" s="1">
        <v>37712</v>
      </c>
      <c r="B21" s="5">
        <v>26.38</v>
      </c>
      <c r="C21" s="5">
        <v>7.9</v>
      </c>
      <c r="D21" s="5">
        <v>42.05</v>
      </c>
      <c r="E21" s="5">
        <v>34.14</v>
      </c>
      <c r="F21" s="5">
        <v>38.87</v>
      </c>
      <c r="G21" s="5">
        <v>29.28</v>
      </c>
      <c r="H21" s="5">
        <v>29.59</v>
      </c>
      <c r="I21" s="5">
        <v>13.84</v>
      </c>
      <c r="J21" s="5">
        <v>40.32</v>
      </c>
      <c r="K21" s="5">
        <v>17.59</v>
      </c>
      <c r="L21" s="5">
        <v>18.22</v>
      </c>
      <c r="M21" s="5">
        <v>26.52</v>
      </c>
      <c r="N21" s="5">
        <v>33.73</v>
      </c>
      <c r="O21" s="5">
        <v>25.59</v>
      </c>
      <c r="P21" s="5">
        <v>18.9</v>
      </c>
      <c r="Q21" s="5">
        <v>17.95</v>
      </c>
      <c r="R21" s="5">
        <v>17.18</v>
      </c>
      <c r="S21" s="5">
        <v>36.2</v>
      </c>
      <c r="T21" s="5">
        <v>41.78</v>
      </c>
      <c r="U21" s="5">
        <v>19.235</v>
      </c>
      <c r="V21" s="5">
        <v>29.09</v>
      </c>
      <c r="W21" s="5">
        <v>10.79</v>
      </c>
      <c r="X21" s="5">
        <v>13.52</v>
      </c>
      <c r="Z21" s="17">
        <v>0.2</v>
      </c>
      <c r="AA21" s="17">
        <v>0.03333333333333333</v>
      </c>
      <c r="AB21" s="17">
        <v>0.18</v>
      </c>
      <c r="AC21" s="17">
        <v>0.15333333333333335</v>
      </c>
      <c r="AD21" s="17">
        <v>0.18666666666666668</v>
      </c>
      <c r="AE21" s="17">
        <v>0.08666666666666667</v>
      </c>
      <c r="AF21" s="18">
        <f t="shared" si="0"/>
        <v>0.10666666666666667</v>
      </c>
      <c r="AG21" s="17">
        <v>0.18</v>
      </c>
      <c r="AH21" s="17">
        <v>0.17166666666666666</v>
      </c>
      <c r="AI21" s="17">
        <v>0.09166666666666667</v>
      </c>
      <c r="AJ21" s="17">
        <v>0.08333333333333333</v>
      </c>
      <c r="AK21" s="17">
        <v>0.07666666666666667</v>
      </c>
      <c r="AL21" s="17">
        <v>0.125</v>
      </c>
      <c r="AM21" s="17">
        <v>0.155</v>
      </c>
      <c r="AN21" s="17">
        <v>0.09666666666666666</v>
      </c>
      <c r="AO21" s="17">
        <v>0.111</v>
      </c>
      <c r="AP21" s="17">
        <v>0.08333333333333333</v>
      </c>
      <c r="AQ21" s="17">
        <v>0.12833333333333333</v>
      </c>
      <c r="AR21" s="17">
        <v>0.18666666666666668</v>
      </c>
      <c r="AS21" s="17">
        <f t="shared" si="1"/>
        <v>0.09000000000000001</v>
      </c>
      <c r="AT21" s="17">
        <v>0.11433333333333334</v>
      </c>
      <c r="AU21" s="17">
        <v>0.06333333333333334</v>
      </c>
      <c r="AV21" s="17">
        <v>0.06266666666666666</v>
      </c>
      <c r="AX21" s="5">
        <f t="shared" si="2"/>
        <v>25.594130434782603</v>
      </c>
      <c r="AY21" s="6">
        <f t="shared" si="3"/>
        <v>0.1202753623188406</v>
      </c>
      <c r="AZ21" s="9">
        <f t="shared" si="4"/>
        <v>1.0720337982123882</v>
      </c>
      <c r="BA21" s="9">
        <f t="shared" si="5"/>
        <v>27.437772861943277</v>
      </c>
      <c r="BB21" s="9">
        <f t="shared" si="8"/>
        <v>-1.2272808350139996</v>
      </c>
      <c r="BC21">
        <f t="shared" si="7"/>
        <v>-0.012272808350139996</v>
      </c>
    </row>
    <row r="22" spans="1:55" ht="12.75">
      <c r="A22" s="1">
        <v>37742</v>
      </c>
      <c r="B22" s="5">
        <v>29.04</v>
      </c>
      <c r="C22" s="5">
        <v>9.55</v>
      </c>
      <c r="D22" s="5">
        <v>44.82</v>
      </c>
      <c r="E22" s="5">
        <v>37.94</v>
      </c>
      <c r="F22" s="5">
        <v>42.99</v>
      </c>
      <c r="G22" s="5">
        <v>33.15</v>
      </c>
      <c r="H22" s="5">
        <v>31.5</v>
      </c>
      <c r="I22" s="5">
        <v>16.35</v>
      </c>
      <c r="J22" s="5">
        <v>43.33</v>
      </c>
      <c r="K22" s="5">
        <v>19.38</v>
      </c>
      <c r="L22" s="5">
        <v>21.28</v>
      </c>
      <c r="M22" s="5">
        <v>28.65</v>
      </c>
      <c r="N22" s="5">
        <v>36.81</v>
      </c>
      <c r="O22" s="5">
        <v>27.48</v>
      </c>
      <c r="P22" s="5">
        <v>19.61</v>
      </c>
      <c r="Q22" s="5">
        <v>21.12</v>
      </c>
      <c r="R22" s="5">
        <v>20.44</v>
      </c>
      <c r="S22" s="5">
        <v>40.44</v>
      </c>
      <c r="T22" s="5">
        <v>47.05</v>
      </c>
      <c r="U22" s="5">
        <v>21.365</v>
      </c>
      <c r="V22" s="5">
        <v>31.48</v>
      </c>
      <c r="W22" s="5">
        <v>12.93</v>
      </c>
      <c r="X22" s="5">
        <v>15.39</v>
      </c>
      <c r="Z22" s="17">
        <v>0.11666666666666665</v>
      </c>
      <c r="AA22" s="17">
        <v>0.03333333333333333</v>
      </c>
      <c r="AB22" s="17">
        <v>0.18</v>
      </c>
      <c r="AC22" s="17">
        <v>0.15333333333333335</v>
      </c>
      <c r="AD22" s="17">
        <v>0.18666666666666668</v>
      </c>
      <c r="AE22" s="17">
        <v>0.08666666666666667</v>
      </c>
      <c r="AF22" s="18">
        <f t="shared" si="0"/>
        <v>0.10666666666666667</v>
      </c>
      <c r="AG22" s="17">
        <v>0.07833333333333332</v>
      </c>
      <c r="AH22" s="17">
        <v>0.17166666666666666</v>
      </c>
      <c r="AI22" s="17">
        <v>0.09166666666666667</v>
      </c>
      <c r="AJ22" s="17">
        <v>0.08333333333333333</v>
      </c>
      <c r="AK22" s="17">
        <v>0.07666666666666667</v>
      </c>
      <c r="AL22" s="17">
        <v>0.125</v>
      </c>
      <c r="AM22" s="17">
        <v>0.155</v>
      </c>
      <c r="AN22" s="17">
        <v>0.09666666666666666</v>
      </c>
      <c r="AO22" s="17">
        <v>0.111</v>
      </c>
      <c r="AP22" s="17">
        <v>0.08333333333333333</v>
      </c>
      <c r="AQ22" s="17">
        <v>0.12833333333333333</v>
      </c>
      <c r="AR22" s="17">
        <v>0.18666666666666668</v>
      </c>
      <c r="AS22" s="17">
        <f t="shared" si="1"/>
        <v>0.09000000000000001</v>
      </c>
      <c r="AT22" s="17">
        <v>0.11433333333333334</v>
      </c>
      <c r="AU22" s="17">
        <v>0.06333333333333334</v>
      </c>
      <c r="AV22" s="17">
        <v>0.06266666666666666</v>
      </c>
      <c r="AX22" s="5">
        <f t="shared" si="2"/>
        <v>28.351956521739133</v>
      </c>
      <c r="AY22" s="6">
        <f t="shared" si="3"/>
        <v>0.11223188405797101</v>
      </c>
      <c r="AZ22" s="9">
        <f t="shared" si="4"/>
        <v>1.0762774691158388</v>
      </c>
      <c r="BA22" s="9">
        <f t="shared" si="5"/>
        <v>30.514572009699695</v>
      </c>
      <c r="BB22" s="9">
        <f t="shared" si="8"/>
        <v>9.848830177258927</v>
      </c>
      <c r="BC22">
        <f t="shared" si="7"/>
        <v>0.09848830177258927</v>
      </c>
    </row>
    <row r="23" spans="1:55" ht="12.75">
      <c r="A23" s="1">
        <v>37773</v>
      </c>
      <c r="B23" s="5">
        <v>29.83</v>
      </c>
      <c r="C23" s="5">
        <v>8.15</v>
      </c>
      <c r="D23" s="5">
        <v>45</v>
      </c>
      <c r="E23" s="5">
        <v>36.79</v>
      </c>
      <c r="F23" s="5">
        <v>43.28</v>
      </c>
      <c r="G23" s="5">
        <v>34.3</v>
      </c>
      <c r="H23" s="5">
        <v>32.135</v>
      </c>
      <c r="I23" s="5">
        <v>15.94</v>
      </c>
      <c r="J23" s="5">
        <v>38.64</v>
      </c>
      <c r="K23" s="5">
        <v>19.95</v>
      </c>
      <c r="L23" s="5">
        <v>20.76</v>
      </c>
      <c r="M23" s="5">
        <v>29.905</v>
      </c>
      <c r="N23" s="5">
        <v>38.45</v>
      </c>
      <c r="O23" s="5">
        <v>26.25</v>
      </c>
      <c r="P23" s="5">
        <v>19</v>
      </c>
      <c r="Q23" s="5">
        <v>21.37</v>
      </c>
      <c r="R23" s="5">
        <v>19.16</v>
      </c>
      <c r="S23" s="5">
        <v>43</v>
      </c>
      <c r="T23" s="5">
        <v>43.9</v>
      </c>
      <c r="U23" s="5">
        <v>21.125</v>
      </c>
      <c r="V23" s="5">
        <v>31.16</v>
      </c>
      <c r="W23" s="5">
        <v>11.99</v>
      </c>
      <c r="X23" s="5">
        <v>15.04</v>
      </c>
      <c r="Z23" s="17">
        <v>0.11666666666666665</v>
      </c>
      <c r="AA23" s="17">
        <v>0.03333333333333333</v>
      </c>
      <c r="AB23" s="17">
        <v>0.18</v>
      </c>
      <c r="AC23" s="17">
        <v>0.15333333333333335</v>
      </c>
      <c r="AD23" s="17">
        <v>0.18666666666666668</v>
      </c>
      <c r="AE23" s="17">
        <v>0.08666666666666667</v>
      </c>
      <c r="AF23" s="18">
        <f t="shared" si="0"/>
        <v>0.10666666666666667</v>
      </c>
      <c r="AG23" s="17">
        <v>0.07833333333333332</v>
      </c>
      <c r="AH23" s="17">
        <v>0.17166666666666666</v>
      </c>
      <c r="AI23" s="17">
        <v>0.09166666666666667</v>
      </c>
      <c r="AJ23" s="17">
        <v>0.08333333333333333</v>
      </c>
      <c r="AK23" s="17">
        <v>0.07666666666666667</v>
      </c>
      <c r="AL23" s="17">
        <v>0.125</v>
      </c>
      <c r="AM23" s="17">
        <v>0.155</v>
      </c>
      <c r="AN23" s="17">
        <v>0.09666666666666666</v>
      </c>
      <c r="AO23" s="17">
        <v>0.111</v>
      </c>
      <c r="AP23" s="17">
        <v>0.08333333333333333</v>
      </c>
      <c r="AQ23" s="17">
        <v>0.12833333333333333</v>
      </c>
      <c r="AR23" s="17">
        <v>0.18666666666666668</v>
      </c>
      <c r="AS23" s="17">
        <f t="shared" si="1"/>
        <v>0.09000000000000001</v>
      </c>
      <c r="AT23" s="17">
        <v>0.11433333333333334</v>
      </c>
      <c r="AU23" s="17">
        <v>0.06333333333333334</v>
      </c>
      <c r="AV23" s="17">
        <v>0.06266666666666666</v>
      </c>
      <c r="AX23" s="5">
        <f t="shared" si="2"/>
        <v>28.048913043478255</v>
      </c>
      <c r="AY23" s="6">
        <f t="shared" si="3"/>
        <v>0.11223188405797101</v>
      </c>
      <c r="AZ23" s="9">
        <f t="shared" si="4"/>
        <v>1.0805839692622357</v>
      </c>
      <c r="BA23" s="9">
        <f t="shared" si="5"/>
        <v>30.309205790013028</v>
      </c>
      <c r="BB23" s="9">
        <f t="shared" si="8"/>
        <v>9.109536210319602</v>
      </c>
      <c r="BC23">
        <f t="shared" si="7"/>
        <v>0.09109536210319602</v>
      </c>
    </row>
    <row r="24" spans="1:55" ht="12.75">
      <c r="A24" s="1">
        <v>37803</v>
      </c>
      <c r="B24" s="5">
        <v>28.06</v>
      </c>
      <c r="C24" s="5">
        <v>8.07</v>
      </c>
      <c r="D24" s="5">
        <v>43.35</v>
      </c>
      <c r="E24" s="5">
        <v>34.02</v>
      </c>
      <c r="F24" s="5">
        <v>39.71</v>
      </c>
      <c r="G24" s="5">
        <v>33.4</v>
      </c>
      <c r="H24" s="5">
        <v>30.05</v>
      </c>
      <c r="I24" s="5">
        <v>14.55</v>
      </c>
      <c r="J24" s="5">
        <v>35.71</v>
      </c>
      <c r="K24" s="5">
        <v>17.55</v>
      </c>
      <c r="L24" s="5">
        <v>20.71</v>
      </c>
      <c r="M24" s="5">
        <v>28.735</v>
      </c>
      <c r="N24" s="5">
        <v>34.49</v>
      </c>
      <c r="O24" s="5">
        <v>27.15</v>
      </c>
      <c r="P24" s="5">
        <v>19.3</v>
      </c>
      <c r="Q24" s="5">
        <v>19.92</v>
      </c>
      <c r="R24" s="5">
        <v>17.32</v>
      </c>
      <c r="S24" s="5">
        <v>39.59</v>
      </c>
      <c r="T24" s="5">
        <v>40.74</v>
      </c>
      <c r="U24" s="5">
        <v>20.375</v>
      </c>
      <c r="V24" s="5">
        <v>28.44</v>
      </c>
      <c r="W24" s="5">
        <v>12.4</v>
      </c>
      <c r="X24" s="5">
        <v>14.48</v>
      </c>
      <c r="Z24" s="17">
        <v>0.11666666666666665</v>
      </c>
      <c r="AA24" s="17">
        <v>0.03333333333333333</v>
      </c>
      <c r="AB24" s="17">
        <v>0.18</v>
      </c>
      <c r="AC24" s="17">
        <v>0.15333333333333335</v>
      </c>
      <c r="AD24" s="17">
        <v>0.18666666666666668</v>
      </c>
      <c r="AE24" s="17">
        <v>0.08666666666666667</v>
      </c>
      <c r="AF24" s="18">
        <f t="shared" si="0"/>
        <v>0.10666666666666667</v>
      </c>
      <c r="AG24" s="17">
        <v>0.07833333333333332</v>
      </c>
      <c r="AH24" s="17">
        <v>0.17166666666666666</v>
      </c>
      <c r="AI24" s="17">
        <v>0.09166666666666667</v>
      </c>
      <c r="AJ24" s="17">
        <v>0.08333333333333333</v>
      </c>
      <c r="AK24" s="17">
        <v>0.07666666666666667</v>
      </c>
      <c r="AL24" s="17">
        <v>0.125</v>
      </c>
      <c r="AM24" s="17">
        <v>0.155</v>
      </c>
      <c r="AN24" s="17">
        <v>0.09666666666666666</v>
      </c>
      <c r="AO24" s="17">
        <v>0.111</v>
      </c>
      <c r="AP24" s="17">
        <v>0.08333333333333333</v>
      </c>
      <c r="AQ24" s="17">
        <v>0.12833333333333333</v>
      </c>
      <c r="AR24" s="17">
        <v>0.18666666666666668</v>
      </c>
      <c r="AS24" s="17">
        <f t="shared" si="1"/>
        <v>0.09000000000000001</v>
      </c>
      <c r="AT24" s="17">
        <v>0.11666666666666665</v>
      </c>
      <c r="AU24" s="17">
        <v>0.06333333333333334</v>
      </c>
      <c r="AV24" s="17">
        <v>0.06266666666666666</v>
      </c>
      <c r="AX24" s="5">
        <f t="shared" si="2"/>
        <v>26.440000000000005</v>
      </c>
      <c r="AY24" s="6">
        <f t="shared" si="3"/>
        <v>0.11233333333333334</v>
      </c>
      <c r="AZ24" s="9">
        <f t="shared" si="4"/>
        <v>1.0851749525910477</v>
      </c>
      <c r="BA24" s="9">
        <f t="shared" si="5"/>
        <v>28.692025746507305</v>
      </c>
      <c r="BB24" s="9">
        <f t="shared" si="8"/>
        <v>3.287880382781072</v>
      </c>
      <c r="BC24">
        <f t="shared" si="7"/>
        <v>0.03287880382781072</v>
      </c>
    </row>
    <row r="25" spans="1:55" ht="12.75">
      <c r="A25" s="1">
        <v>37834</v>
      </c>
      <c r="B25" s="5">
        <v>28.31</v>
      </c>
      <c r="C25" s="5">
        <v>8.49</v>
      </c>
      <c r="D25" s="5">
        <v>44.25</v>
      </c>
      <c r="E25" s="5">
        <v>34.22</v>
      </c>
      <c r="F25" s="5">
        <v>39.53</v>
      </c>
      <c r="G25" s="5">
        <v>36.39</v>
      </c>
      <c r="H25" s="5">
        <v>30.29</v>
      </c>
      <c r="I25" s="5">
        <v>15.45</v>
      </c>
      <c r="J25" s="5">
        <v>34.91</v>
      </c>
      <c r="K25" s="5">
        <v>17.08</v>
      </c>
      <c r="L25" s="5">
        <v>21.59</v>
      </c>
      <c r="M25" s="5">
        <v>29.45</v>
      </c>
      <c r="N25" s="5">
        <v>29.26</v>
      </c>
      <c r="O25" s="5">
        <v>24.24</v>
      </c>
      <c r="P25" s="5">
        <v>19.34</v>
      </c>
      <c r="Q25" s="5">
        <v>21.73</v>
      </c>
      <c r="R25" s="5">
        <v>17.37</v>
      </c>
      <c r="S25" s="5">
        <v>39.67</v>
      </c>
      <c r="T25" s="5">
        <v>40.49</v>
      </c>
      <c r="U25" s="5">
        <v>21.17</v>
      </c>
      <c r="V25" s="5">
        <v>28.38</v>
      </c>
      <c r="W25" s="5">
        <v>11.83</v>
      </c>
      <c r="X25" s="5">
        <v>14.65</v>
      </c>
      <c r="Z25" s="17">
        <v>0.11666666666666665</v>
      </c>
      <c r="AA25" s="17">
        <v>0.03333333333333333</v>
      </c>
      <c r="AB25" s="17">
        <v>0.18</v>
      </c>
      <c r="AC25" s="17">
        <v>0.15333333333333335</v>
      </c>
      <c r="AD25" s="17">
        <v>0.18666666666666668</v>
      </c>
      <c r="AE25" s="17">
        <v>0.08666666666666667</v>
      </c>
      <c r="AF25" s="18">
        <f t="shared" si="0"/>
        <v>0.10666666666666667</v>
      </c>
      <c r="AG25" s="17">
        <v>0.07833333333333332</v>
      </c>
      <c r="AH25" s="17">
        <v>0.17166666666666666</v>
      </c>
      <c r="AI25" s="17">
        <v>0.09166666666666667</v>
      </c>
      <c r="AJ25" s="17">
        <v>0.08333333333333333</v>
      </c>
      <c r="AK25" s="17">
        <v>0.08333333333333333</v>
      </c>
      <c r="AL25" s="17">
        <v>0.125</v>
      </c>
      <c r="AM25" s="17">
        <v>0.155</v>
      </c>
      <c r="AN25" s="17">
        <v>0.09666666666666666</v>
      </c>
      <c r="AO25" s="17">
        <v>0.111</v>
      </c>
      <c r="AP25" s="17">
        <v>0.08333333333333333</v>
      </c>
      <c r="AQ25" s="17">
        <v>0.12833333333333333</v>
      </c>
      <c r="AR25" s="17">
        <v>0.18666666666666668</v>
      </c>
      <c r="AS25" s="17">
        <f t="shared" si="1"/>
        <v>0.09000000000000001</v>
      </c>
      <c r="AT25" s="17">
        <v>0.11666666666666665</v>
      </c>
      <c r="AU25" s="17">
        <v>0.06333333333333334</v>
      </c>
      <c r="AV25" s="17">
        <v>0.06266666666666666</v>
      </c>
      <c r="AX25" s="5">
        <f t="shared" si="2"/>
        <v>26.43869565217391</v>
      </c>
      <c r="AY25" s="6">
        <f t="shared" si="3"/>
        <v>0.11262318840579709</v>
      </c>
      <c r="AZ25" s="9">
        <f t="shared" si="4"/>
        <v>1.0897975657769166</v>
      </c>
      <c r="BA25" s="9">
        <f t="shared" si="5"/>
        <v>28.812826164055874</v>
      </c>
      <c r="BB25" s="9">
        <f t="shared" si="8"/>
        <v>3.722747519322156</v>
      </c>
      <c r="BC25">
        <f t="shared" si="7"/>
        <v>0.03722747519322156</v>
      </c>
    </row>
    <row r="26" spans="1:55" ht="12.75">
      <c r="A26" s="1">
        <v>37865</v>
      </c>
      <c r="B26" s="5">
        <v>30</v>
      </c>
      <c r="C26" s="5">
        <v>9.17</v>
      </c>
      <c r="D26" s="5">
        <v>44</v>
      </c>
      <c r="E26" s="5">
        <v>36.7</v>
      </c>
      <c r="F26" s="5">
        <v>40.76</v>
      </c>
      <c r="G26" s="5">
        <v>35.78</v>
      </c>
      <c r="H26" s="5">
        <v>30.95</v>
      </c>
      <c r="I26" s="5">
        <v>17.15</v>
      </c>
      <c r="J26" s="5">
        <v>36.89</v>
      </c>
      <c r="K26" s="5">
        <v>17.81</v>
      </c>
      <c r="L26" s="5">
        <v>22.43</v>
      </c>
      <c r="M26" s="5">
        <v>31.75</v>
      </c>
      <c r="N26" s="5">
        <v>31.9</v>
      </c>
      <c r="O26" s="5">
        <v>25.5</v>
      </c>
      <c r="P26" s="5">
        <v>19.98</v>
      </c>
      <c r="Q26" s="5">
        <v>22.59</v>
      </c>
      <c r="R26" s="5">
        <v>17.28</v>
      </c>
      <c r="S26" s="5">
        <v>40.95</v>
      </c>
      <c r="T26" s="5">
        <v>44.46</v>
      </c>
      <c r="U26" s="5">
        <v>21</v>
      </c>
      <c r="V26" s="5">
        <v>29.35</v>
      </c>
      <c r="W26" s="5">
        <v>13.82</v>
      </c>
      <c r="X26" s="5">
        <v>15.47</v>
      </c>
      <c r="Z26" s="17">
        <v>0.11666666666666665</v>
      </c>
      <c r="AA26" s="17">
        <v>0.03333333333333333</v>
      </c>
      <c r="AB26" s="17">
        <v>0.18</v>
      </c>
      <c r="AC26" s="17">
        <v>0.15333333333333335</v>
      </c>
      <c r="AD26" s="17">
        <v>0.18666666666666668</v>
      </c>
      <c r="AE26" s="17">
        <v>0.08666666666666667</v>
      </c>
      <c r="AF26" s="18">
        <f t="shared" si="0"/>
        <v>0.10666666666666667</v>
      </c>
      <c r="AG26" s="17">
        <v>0.07833333333333332</v>
      </c>
      <c r="AH26" s="17">
        <v>0.17166666666666666</v>
      </c>
      <c r="AI26" s="17">
        <v>0.09166666666666667</v>
      </c>
      <c r="AJ26" s="17">
        <v>0.08333333333333333</v>
      </c>
      <c r="AK26" s="17">
        <v>0.08333333333333333</v>
      </c>
      <c r="AL26" s="17">
        <v>0.125</v>
      </c>
      <c r="AM26" s="17">
        <v>0.155</v>
      </c>
      <c r="AN26" s="17">
        <v>0.09666666666666666</v>
      </c>
      <c r="AO26" s="17">
        <v>0.111</v>
      </c>
      <c r="AP26" s="17">
        <v>0.08333333333333333</v>
      </c>
      <c r="AQ26" s="17">
        <v>0.12833333333333333</v>
      </c>
      <c r="AR26" s="17">
        <v>0.18666666666666668</v>
      </c>
      <c r="AS26" s="17">
        <f t="shared" si="1"/>
        <v>0.09000000000000001</v>
      </c>
      <c r="AT26" s="17">
        <v>0.11666666666666665</v>
      </c>
      <c r="AU26" s="17">
        <v>0.06333333333333334</v>
      </c>
      <c r="AV26" s="17">
        <v>0.06266666666666666</v>
      </c>
      <c r="AX26" s="5">
        <f t="shared" si="2"/>
        <v>27.638695652173915</v>
      </c>
      <c r="AY26" s="6">
        <f t="shared" si="3"/>
        <v>0.11262318840579709</v>
      </c>
      <c r="AZ26" s="9">
        <f t="shared" si="4"/>
        <v>1.0942383135647022</v>
      </c>
      <c r="BA26" s="9">
        <f t="shared" si="5"/>
        <v>30.24331971956285</v>
      </c>
      <c r="BB26" s="9">
        <f t="shared" si="8"/>
        <v>8.872354192442122</v>
      </c>
      <c r="BC26">
        <f t="shared" si="7"/>
        <v>0.08872354192442122</v>
      </c>
    </row>
    <row r="27" spans="1:55" ht="12.75">
      <c r="A27" s="1">
        <v>37895</v>
      </c>
      <c r="B27" s="5">
        <v>28.19</v>
      </c>
      <c r="C27" s="5">
        <v>9.81</v>
      </c>
      <c r="D27" s="5">
        <v>43.8</v>
      </c>
      <c r="E27" s="5">
        <v>36.31</v>
      </c>
      <c r="F27" s="5">
        <v>40.47</v>
      </c>
      <c r="G27" s="5">
        <v>36.37</v>
      </c>
      <c r="H27" s="5">
        <v>30.8</v>
      </c>
      <c r="I27" s="5">
        <v>18.22</v>
      </c>
      <c r="J27" s="5">
        <v>36.88</v>
      </c>
      <c r="K27" s="5">
        <v>18.15</v>
      </c>
      <c r="L27" s="5">
        <v>22.45</v>
      </c>
      <c r="M27" s="5">
        <v>31.725</v>
      </c>
      <c r="N27" s="5">
        <v>34.39</v>
      </c>
      <c r="O27" s="5">
        <v>27.15</v>
      </c>
      <c r="P27" s="5">
        <v>20.71</v>
      </c>
      <c r="Q27" s="5">
        <v>22.81</v>
      </c>
      <c r="R27" s="5">
        <v>17.6</v>
      </c>
      <c r="S27" s="5">
        <v>39.92</v>
      </c>
      <c r="T27" s="5">
        <v>43.1</v>
      </c>
      <c r="U27" s="5">
        <v>20.435</v>
      </c>
      <c r="V27" s="5">
        <v>29.8</v>
      </c>
      <c r="W27" s="5">
        <v>13.13</v>
      </c>
      <c r="X27" s="5">
        <v>16.4</v>
      </c>
      <c r="Z27" s="17">
        <v>0.11666666666666665</v>
      </c>
      <c r="AA27" s="17">
        <v>0.03333333333333333</v>
      </c>
      <c r="AB27" s="17">
        <v>0.18</v>
      </c>
      <c r="AC27" s="17">
        <v>0.15333333333333335</v>
      </c>
      <c r="AD27" s="17">
        <v>0.18666666666666668</v>
      </c>
      <c r="AE27" s="17">
        <v>0.08666666666666667</v>
      </c>
      <c r="AF27" s="18">
        <f t="shared" si="0"/>
        <v>0.10666666666666667</v>
      </c>
      <c r="AG27" s="17">
        <v>0.07833333333333332</v>
      </c>
      <c r="AH27" s="17">
        <v>0.17166666666666666</v>
      </c>
      <c r="AI27" s="17">
        <v>0.09166666666666667</v>
      </c>
      <c r="AJ27" s="17">
        <v>0.08333333333333333</v>
      </c>
      <c r="AK27" s="17">
        <v>0.08333333333333333</v>
      </c>
      <c r="AL27" s="17">
        <v>0.125</v>
      </c>
      <c r="AM27" s="17">
        <v>0.155</v>
      </c>
      <c r="AN27" s="17">
        <v>0.07666666666666667</v>
      </c>
      <c r="AO27" s="17">
        <v>0.111</v>
      </c>
      <c r="AP27" s="17">
        <v>0.08333333333333333</v>
      </c>
      <c r="AQ27" s="17">
        <v>0.12833333333333333</v>
      </c>
      <c r="AR27" s="17">
        <v>0.18666666666666668</v>
      </c>
      <c r="AS27" s="17">
        <f t="shared" si="1"/>
        <v>0.09000000000000001</v>
      </c>
      <c r="AT27" s="17">
        <v>0.11666666666666665</v>
      </c>
      <c r="AU27" s="17">
        <v>0.06333333333333334</v>
      </c>
      <c r="AV27" s="17">
        <v>0.06266666666666666</v>
      </c>
      <c r="AX27" s="5">
        <f t="shared" si="2"/>
        <v>27.766086956521736</v>
      </c>
      <c r="AY27" s="6">
        <f t="shared" si="3"/>
        <v>0.11175362318840579</v>
      </c>
      <c r="AZ27" s="9">
        <f t="shared" si="4"/>
        <v>1.0986424305857254</v>
      </c>
      <c r="BA27" s="9">
        <f t="shared" si="5"/>
        <v>30.505001261767646</v>
      </c>
      <c r="BB27" s="9">
        <f t="shared" si="8"/>
        <v>9.814376622939935</v>
      </c>
      <c r="BC27">
        <f t="shared" si="7"/>
        <v>0.09814376622939935</v>
      </c>
    </row>
    <row r="28" spans="1:55" ht="12.75">
      <c r="A28" s="1">
        <v>37926</v>
      </c>
      <c r="B28" s="5">
        <v>27.69</v>
      </c>
      <c r="C28" s="5">
        <v>9.7</v>
      </c>
      <c r="D28" s="5">
        <v>43.9</v>
      </c>
      <c r="E28" s="5">
        <v>36.55</v>
      </c>
      <c r="F28" s="5">
        <v>40.3</v>
      </c>
      <c r="G28" s="5">
        <v>37.64</v>
      </c>
      <c r="H28" s="5">
        <v>30.135</v>
      </c>
      <c r="I28" s="5">
        <v>19.34</v>
      </c>
      <c r="J28" s="5">
        <v>37.71</v>
      </c>
      <c r="K28" s="5">
        <v>18.04</v>
      </c>
      <c r="L28" s="5">
        <v>23.01</v>
      </c>
      <c r="M28" s="5">
        <v>30.91</v>
      </c>
      <c r="N28" s="5">
        <v>34.65</v>
      </c>
      <c r="O28" s="5">
        <v>29.4</v>
      </c>
      <c r="P28" s="5">
        <v>20.75</v>
      </c>
      <c r="Q28" s="5">
        <v>23.82</v>
      </c>
      <c r="R28" s="5">
        <v>18.36</v>
      </c>
      <c r="S28" s="5">
        <v>40.88</v>
      </c>
      <c r="T28" s="5">
        <v>43.82</v>
      </c>
      <c r="U28" s="5">
        <v>20.51</v>
      </c>
      <c r="V28" s="5">
        <v>29.27</v>
      </c>
      <c r="W28" s="5">
        <v>12.98</v>
      </c>
      <c r="X28" s="5">
        <v>16.7</v>
      </c>
      <c r="Z28" s="17">
        <v>0.11666666666666665</v>
      </c>
      <c r="AA28" s="17">
        <v>0.03333333333333333</v>
      </c>
      <c r="AB28" s="17">
        <v>0.18</v>
      </c>
      <c r="AC28" s="17">
        <v>0.15333333333333335</v>
      </c>
      <c r="AD28" s="17">
        <v>0.18666666666666668</v>
      </c>
      <c r="AE28" s="17">
        <v>0.08666666666666667</v>
      </c>
      <c r="AF28" s="18">
        <f t="shared" si="0"/>
        <v>0.10666666666666667</v>
      </c>
      <c r="AG28" s="17">
        <v>0.07833333333333332</v>
      </c>
      <c r="AH28" s="17">
        <v>0.17166666666666666</v>
      </c>
      <c r="AI28" s="17">
        <v>0.09166666666666667</v>
      </c>
      <c r="AJ28" s="17">
        <v>0.08333333333333333</v>
      </c>
      <c r="AK28" s="17">
        <v>0.08333333333333333</v>
      </c>
      <c r="AL28" s="17">
        <v>0.125</v>
      </c>
      <c r="AM28" s="17">
        <v>0.1</v>
      </c>
      <c r="AN28" s="17">
        <v>0.07666666666666667</v>
      </c>
      <c r="AO28" s="17">
        <v>0.111</v>
      </c>
      <c r="AP28" s="17">
        <v>0.08333333333333333</v>
      </c>
      <c r="AQ28" s="17">
        <v>0.12833333333333333</v>
      </c>
      <c r="AR28" s="17">
        <v>0.18666666666666668</v>
      </c>
      <c r="AS28" s="17">
        <f t="shared" si="1"/>
        <v>0.09000000000000001</v>
      </c>
      <c r="AT28" s="17">
        <v>0.11666666666666665</v>
      </c>
      <c r="AU28" s="17">
        <v>0.06333333333333334</v>
      </c>
      <c r="AV28" s="17">
        <v>0.06266666666666666</v>
      </c>
      <c r="AX28" s="5">
        <f t="shared" si="2"/>
        <v>28.089782608695653</v>
      </c>
      <c r="AY28" s="6">
        <f t="shared" si="3"/>
        <v>0.10936231884057972</v>
      </c>
      <c r="AZ28" s="9">
        <f t="shared" si="4"/>
        <v>1.1029197895620926</v>
      </c>
      <c r="BA28" s="9">
        <f t="shared" si="5"/>
        <v>30.980777123627536</v>
      </c>
      <c r="BB28" s="9">
        <f t="shared" si="8"/>
        <v>11.527113142242019</v>
      </c>
      <c r="BC28">
        <f t="shared" si="7"/>
        <v>0.1152711314224202</v>
      </c>
    </row>
    <row r="29" spans="1:55" ht="12.75">
      <c r="A29" s="1">
        <v>37956</v>
      </c>
      <c r="B29" s="5">
        <v>30.51</v>
      </c>
      <c r="C29" s="5">
        <v>9.69</v>
      </c>
      <c r="D29" s="5">
        <v>46.9</v>
      </c>
      <c r="E29" s="5">
        <v>38.81</v>
      </c>
      <c r="F29" s="5">
        <v>43.01</v>
      </c>
      <c r="G29" s="5">
        <v>39.16</v>
      </c>
      <c r="H29" s="5">
        <v>31.915</v>
      </c>
      <c r="I29" s="5">
        <v>20.88</v>
      </c>
      <c r="J29" s="5">
        <v>39.4</v>
      </c>
      <c r="K29" s="5">
        <v>20.45</v>
      </c>
      <c r="L29" s="5">
        <v>22.4</v>
      </c>
      <c r="M29" s="5">
        <v>33.18</v>
      </c>
      <c r="N29" s="5">
        <v>35.2</v>
      </c>
      <c r="O29" s="5">
        <v>29.92</v>
      </c>
      <c r="P29" s="5">
        <v>21.94</v>
      </c>
      <c r="Q29" s="5">
        <v>24.19</v>
      </c>
      <c r="R29" s="5">
        <v>19.54</v>
      </c>
      <c r="S29" s="5">
        <v>43.75</v>
      </c>
      <c r="T29" s="5">
        <v>45.26</v>
      </c>
      <c r="U29" s="5">
        <v>21.9</v>
      </c>
      <c r="V29" s="5">
        <v>30.25</v>
      </c>
      <c r="W29" s="5">
        <v>14.41</v>
      </c>
      <c r="X29" s="5">
        <v>16.98</v>
      </c>
      <c r="Z29" s="17">
        <v>0.11666666666666665</v>
      </c>
      <c r="AA29" s="17">
        <v>0.03333333333333333</v>
      </c>
      <c r="AB29" s="17">
        <v>0.18</v>
      </c>
      <c r="AC29" s="17">
        <v>0.15333333333333335</v>
      </c>
      <c r="AD29" s="17">
        <v>0.18833333333333332</v>
      </c>
      <c r="AE29" s="17">
        <v>0.08666666666666667</v>
      </c>
      <c r="AF29" s="18">
        <f t="shared" si="0"/>
        <v>0.10666666666666667</v>
      </c>
      <c r="AG29" s="17">
        <v>0.07833333333333332</v>
      </c>
      <c r="AH29" s="17">
        <v>0.17166666666666666</v>
      </c>
      <c r="AI29" s="17">
        <v>0.09166666666666667</v>
      </c>
      <c r="AJ29" s="17">
        <v>0.08333333333333333</v>
      </c>
      <c r="AK29" s="17">
        <v>0.08333333333333333</v>
      </c>
      <c r="AL29" s="17">
        <v>0.125</v>
      </c>
      <c r="AM29" s="17">
        <v>0.1</v>
      </c>
      <c r="AN29" s="17">
        <v>0.07666666666666667</v>
      </c>
      <c r="AO29" s="17">
        <v>0.111</v>
      </c>
      <c r="AP29" s="17">
        <v>0.08333333333333333</v>
      </c>
      <c r="AQ29" s="17">
        <v>0.12833333333333333</v>
      </c>
      <c r="AR29" s="17">
        <v>0.18666666666666668</v>
      </c>
      <c r="AS29" s="17">
        <f t="shared" si="1"/>
        <v>0.09000000000000001</v>
      </c>
      <c r="AT29" s="17">
        <v>0.11666666666666665</v>
      </c>
      <c r="AU29" s="17">
        <v>0.06333333333333334</v>
      </c>
      <c r="AV29" s="17">
        <v>0.125</v>
      </c>
      <c r="AX29" s="5">
        <f t="shared" si="2"/>
        <v>29.54978260869565</v>
      </c>
      <c r="AY29" s="6">
        <f t="shared" si="3"/>
        <v>0.11214492753623187</v>
      </c>
      <c r="AZ29" s="9">
        <f t="shared" si="4"/>
        <v>1.107105500892582</v>
      </c>
      <c r="BA29" s="9">
        <f t="shared" si="5"/>
        <v>32.71472687626691</v>
      </c>
      <c r="BB29" s="10">
        <f>((BA29/BA$17)-1)*100</f>
        <v>17.769126035394734</v>
      </c>
      <c r="BC29">
        <f t="shared" si="7"/>
        <v>0.17769126035394733</v>
      </c>
    </row>
    <row r="30" spans="1:55" ht="12.75">
      <c r="A30" s="1">
        <v>37987</v>
      </c>
      <c r="B30" s="5">
        <v>32.65</v>
      </c>
      <c r="C30" s="5">
        <v>10.5</v>
      </c>
      <c r="D30" s="5">
        <v>46.22</v>
      </c>
      <c r="E30" s="5">
        <v>38.67</v>
      </c>
      <c r="F30" s="5">
        <v>43.83</v>
      </c>
      <c r="G30" s="5">
        <v>40.23</v>
      </c>
      <c r="H30" s="5">
        <v>32.08</v>
      </c>
      <c r="I30" s="5">
        <v>20.24</v>
      </c>
      <c r="J30" s="5">
        <v>39.1</v>
      </c>
      <c r="K30" s="5">
        <v>21.73</v>
      </c>
      <c r="L30" s="5">
        <v>23.5</v>
      </c>
      <c r="M30" s="5">
        <v>33.49</v>
      </c>
      <c r="N30" s="5">
        <v>37.52</v>
      </c>
      <c r="O30" s="5">
        <v>30.8</v>
      </c>
      <c r="P30" s="5">
        <v>21</v>
      </c>
      <c r="Q30" s="5">
        <v>24.43</v>
      </c>
      <c r="R30" s="5">
        <v>20.13</v>
      </c>
      <c r="S30" s="5">
        <v>45.72</v>
      </c>
      <c r="T30" s="5">
        <v>44.78</v>
      </c>
      <c r="U30" s="5">
        <v>22.72</v>
      </c>
      <c r="V30" s="5">
        <v>29.8</v>
      </c>
      <c r="W30" s="5">
        <v>14.27</v>
      </c>
      <c r="X30" s="5">
        <v>17.32</v>
      </c>
      <c r="Z30" s="17">
        <v>0.11666666666666665</v>
      </c>
      <c r="AA30" s="17">
        <v>0.03333333333333333</v>
      </c>
      <c r="AB30" s="17">
        <v>0.18</v>
      </c>
      <c r="AC30" s="17">
        <v>0.15666666666666665</v>
      </c>
      <c r="AD30" s="17">
        <v>0.18833333333333332</v>
      </c>
      <c r="AE30" s="17">
        <v>0.08666666666666667</v>
      </c>
      <c r="AF30" s="18">
        <f t="shared" si="0"/>
        <v>0.10666666666666667</v>
      </c>
      <c r="AG30" s="17">
        <v>0.07833333333333332</v>
      </c>
      <c r="AH30" s="17">
        <v>0.17166666666666666</v>
      </c>
      <c r="AI30" s="17">
        <v>0.09166666666666667</v>
      </c>
      <c r="AJ30" s="17">
        <v>0.08666666666666667</v>
      </c>
      <c r="AK30" s="17">
        <v>0.08333333333333333</v>
      </c>
      <c r="AL30" s="17">
        <v>0.125</v>
      </c>
      <c r="AM30" s="17">
        <v>0.1</v>
      </c>
      <c r="AN30" s="17">
        <v>0.07666666666666667</v>
      </c>
      <c r="AO30" s="17">
        <v>0.111</v>
      </c>
      <c r="AP30" s="17">
        <v>0.08333333333333333</v>
      </c>
      <c r="AQ30" s="17">
        <v>0.12833333333333333</v>
      </c>
      <c r="AR30" s="17">
        <v>0.19166666666666665</v>
      </c>
      <c r="AS30" s="17">
        <f t="shared" si="1"/>
        <v>0.09000000000000001</v>
      </c>
      <c r="AT30" s="17">
        <v>0.11666666666666665</v>
      </c>
      <c r="AU30" s="17">
        <v>0.06333333333333334</v>
      </c>
      <c r="AV30" s="17">
        <v>0.125</v>
      </c>
      <c r="AX30" s="5">
        <f t="shared" si="2"/>
        <v>30.03173913043479</v>
      </c>
      <c r="AY30" s="6">
        <f t="shared" si="3"/>
        <v>0.11265217391304347</v>
      </c>
      <c r="AZ30" s="9">
        <f aca="true" t="shared" si="9" ref="AZ30:AZ35">AZ29+((AZ29*AY30)/AX30)</f>
        <v>1.1112583686597453</v>
      </c>
      <c r="BA30" s="9">
        <f aca="true" t="shared" si="10" ref="BA30:BA35">AX30*AZ30</f>
        <v>33.373021434102</v>
      </c>
      <c r="BB30" s="9">
        <f aca="true" t="shared" si="11" ref="BB30:BB40">((BA30/BA$29)-1)*100</f>
        <v>2.0122269714336394</v>
      </c>
      <c r="BC30">
        <f t="shared" si="7"/>
        <v>0.020122269714336394</v>
      </c>
    </row>
    <row r="31" spans="1:55" ht="12.75">
      <c r="A31" s="1">
        <v>38018</v>
      </c>
      <c r="B31" s="5">
        <v>34.5</v>
      </c>
      <c r="C31" s="5">
        <v>10.46</v>
      </c>
      <c r="D31" s="5">
        <v>49.2</v>
      </c>
      <c r="E31" s="5">
        <v>39.19</v>
      </c>
      <c r="F31" s="5">
        <v>44.17</v>
      </c>
      <c r="G31" s="5">
        <v>39.75</v>
      </c>
      <c r="H31" s="5">
        <v>31.415</v>
      </c>
      <c r="I31" s="5">
        <v>20</v>
      </c>
      <c r="J31" s="5">
        <v>40.46</v>
      </c>
      <c r="K31" s="5">
        <v>21.96</v>
      </c>
      <c r="L31" s="5">
        <v>24.16</v>
      </c>
      <c r="M31" s="5">
        <v>33.57</v>
      </c>
      <c r="N31" s="5">
        <v>38.63</v>
      </c>
      <c r="O31" s="5">
        <v>31.25</v>
      </c>
      <c r="P31" s="5">
        <v>21.71</v>
      </c>
      <c r="Q31" s="5">
        <v>25.75</v>
      </c>
      <c r="R31" s="5">
        <v>21.25</v>
      </c>
      <c r="S31" s="5">
        <v>46.53</v>
      </c>
      <c r="T31" s="5">
        <v>46.16</v>
      </c>
      <c r="U31" s="5">
        <v>23.57</v>
      </c>
      <c r="V31" s="5">
        <v>30.32</v>
      </c>
      <c r="W31" s="5">
        <v>15.07</v>
      </c>
      <c r="X31" s="5">
        <v>17.47</v>
      </c>
      <c r="Z31" s="17">
        <v>0.116666666666667</v>
      </c>
      <c r="AA31" s="17">
        <v>0.03333333333333333</v>
      </c>
      <c r="AB31" s="17">
        <v>0.18</v>
      </c>
      <c r="AC31" s="17">
        <v>0.15666666666666665</v>
      </c>
      <c r="AD31" s="17">
        <v>0.18833333333333332</v>
      </c>
      <c r="AE31" s="17">
        <v>0.08666666666666667</v>
      </c>
      <c r="AF31" s="18">
        <f t="shared" si="0"/>
        <v>0.10666666666666667</v>
      </c>
      <c r="AG31" s="17">
        <v>0.08</v>
      </c>
      <c r="AH31" s="17">
        <v>0.17166666666666666</v>
      </c>
      <c r="AI31" s="17">
        <v>0.09166666666666667</v>
      </c>
      <c r="AJ31" s="17">
        <v>0.08666666666666667</v>
      </c>
      <c r="AK31" s="17">
        <v>0.09166666666666667</v>
      </c>
      <c r="AL31" s="17">
        <v>0.125</v>
      </c>
      <c r="AM31" s="17">
        <v>0.1</v>
      </c>
      <c r="AN31" s="17">
        <v>0.07666666666666667</v>
      </c>
      <c r="AO31" s="17">
        <v>0.111</v>
      </c>
      <c r="AP31" s="17">
        <v>0.08333333333333333</v>
      </c>
      <c r="AQ31" s="17">
        <v>0.12833333333333333</v>
      </c>
      <c r="AR31" s="17">
        <v>0.19166666666666665</v>
      </c>
      <c r="AS31" s="17">
        <f t="shared" si="1"/>
        <v>0.09000000000000001</v>
      </c>
      <c r="AT31" s="17">
        <v>0.11666666666666665</v>
      </c>
      <c r="AU31" s="17">
        <v>0.06333333333333334</v>
      </c>
      <c r="AV31" s="17">
        <v>0.125</v>
      </c>
      <c r="AX31" s="5">
        <f>AVERAGE(B31:X31)</f>
        <v>30.71934782608696</v>
      </c>
      <c r="AY31" s="6">
        <f t="shared" si="3"/>
        <v>0.11308695652173915</v>
      </c>
      <c r="AZ31" s="9">
        <f t="shared" si="9"/>
        <v>1.115349237630418</v>
      </c>
      <c r="BA31" s="9">
        <f t="shared" si="10"/>
        <v>34.262801178329724</v>
      </c>
      <c r="BB31" s="9">
        <f t="shared" si="11"/>
        <v>4.732041040470603</v>
      </c>
      <c r="BC31">
        <f t="shared" si="7"/>
        <v>0.047320410404706026</v>
      </c>
    </row>
    <row r="32" spans="1:55" ht="12.75">
      <c r="A32" s="1">
        <v>38047</v>
      </c>
      <c r="B32" s="5">
        <v>32.92</v>
      </c>
      <c r="C32" s="5">
        <v>11.43</v>
      </c>
      <c r="D32" s="5">
        <v>49.09</v>
      </c>
      <c r="E32" s="5">
        <v>40.89</v>
      </c>
      <c r="F32" s="5">
        <v>44.1</v>
      </c>
      <c r="G32" s="5">
        <v>39.95</v>
      </c>
      <c r="H32" s="5">
        <v>32.15</v>
      </c>
      <c r="I32" s="5">
        <v>18.75</v>
      </c>
      <c r="J32" s="5">
        <v>41.15</v>
      </c>
      <c r="K32" s="5">
        <v>22.6</v>
      </c>
      <c r="L32" s="5">
        <v>25.36</v>
      </c>
      <c r="M32" s="5">
        <v>34.435</v>
      </c>
      <c r="N32" s="5">
        <v>39.08</v>
      </c>
      <c r="O32" s="5">
        <v>29.9</v>
      </c>
      <c r="P32" s="5">
        <v>21.25</v>
      </c>
      <c r="Q32" s="5">
        <v>26.44</v>
      </c>
      <c r="R32" s="5">
        <v>20.44</v>
      </c>
      <c r="S32" s="5">
        <v>45.6</v>
      </c>
      <c r="T32" s="5">
        <v>47.08</v>
      </c>
      <c r="U32" s="5">
        <v>23.49</v>
      </c>
      <c r="V32" s="5">
        <v>30.5</v>
      </c>
      <c r="W32" s="5">
        <v>14.63</v>
      </c>
      <c r="X32" s="5">
        <v>17.81</v>
      </c>
      <c r="Z32" s="17">
        <v>0.11666666666666665</v>
      </c>
      <c r="AA32" s="17">
        <v>0.03333333333333333</v>
      </c>
      <c r="AB32" s="17">
        <v>0.18</v>
      </c>
      <c r="AC32" s="17">
        <v>0.15666666666666665</v>
      </c>
      <c r="AD32" s="17">
        <v>0.18833333333333332</v>
      </c>
      <c r="AE32" s="17">
        <v>0.095</v>
      </c>
      <c r="AF32" s="18">
        <f t="shared" si="0"/>
        <v>0.10666666666666667</v>
      </c>
      <c r="AG32" s="17">
        <v>0.08</v>
      </c>
      <c r="AH32" s="17">
        <v>0.17166666666666666</v>
      </c>
      <c r="AI32" s="17">
        <v>0.09166666666666667</v>
      </c>
      <c r="AJ32" s="17">
        <v>0.08666666666666667</v>
      </c>
      <c r="AK32" s="17">
        <v>0.09166666666666667</v>
      </c>
      <c r="AL32" s="17">
        <v>0.125</v>
      </c>
      <c r="AM32" s="17">
        <v>0.1</v>
      </c>
      <c r="AN32" s="17">
        <v>0.07666666666666667</v>
      </c>
      <c r="AO32" s="17">
        <v>0.111</v>
      </c>
      <c r="AP32" s="17">
        <v>0.08333333333333333</v>
      </c>
      <c r="AQ32" s="17">
        <v>0.13666666666666666</v>
      </c>
      <c r="AR32" s="17">
        <v>0.19166666666666665</v>
      </c>
      <c r="AS32" s="17">
        <f>0.275/3</f>
        <v>0.09166666666666667</v>
      </c>
      <c r="AT32" s="17">
        <v>0.11666666666666665</v>
      </c>
      <c r="AU32" s="17">
        <v>0.06333333333333334</v>
      </c>
      <c r="AV32" s="17">
        <v>0.06266666666666666</v>
      </c>
      <c r="AX32" s="5">
        <f t="shared" si="2"/>
        <v>30.828043478260867</v>
      </c>
      <c r="AY32" s="6">
        <f t="shared" si="3"/>
        <v>0.11117391304347826</v>
      </c>
      <c r="AZ32" s="9">
        <f t="shared" si="9"/>
        <v>1.1193714759941622</v>
      </c>
      <c r="BA32" s="9">
        <f t="shared" si="10"/>
        <v>34.50803253027307</v>
      </c>
      <c r="BB32" s="9">
        <f t="shared" si="11"/>
        <v>5.481646418106356</v>
      </c>
      <c r="BC32">
        <f t="shared" si="7"/>
        <v>0.05481646418106356</v>
      </c>
    </row>
    <row r="33" spans="1:55" ht="12.75">
      <c r="A33" s="1">
        <v>38078</v>
      </c>
      <c r="B33" s="5">
        <v>30.44</v>
      </c>
      <c r="C33" s="5">
        <v>10.79</v>
      </c>
      <c r="D33" s="5">
        <v>46.3</v>
      </c>
      <c r="E33" s="5">
        <v>37.94</v>
      </c>
      <c r="F33" s="5">
        <v>41.21</v>
      </c>
      <c r="G33" s="5">
        <v>38.48</v>
      </c>
      <c r="H33" s="5">
        <v>31.905</v>
      </c>
      <c r="I33" s="5">
        <v>17.62</v>
      </c>
      <c r="J33" s="5">
        <v>39.02</v>
      </c>
      <c r="K33" s="5">
        <v>21.06</v>
      </c>
      <c r="L33" s="5">
        <v>23.55</v>
      </c>
      <c r="M33" s="5">
        <v>33.47</v>
      </c>
      <c r="N33" s="5">
        <v>39.1</v>
      </c>
      <c r="O33" s="5">
        <v>29.65</v>
      </c>
      <c r="P33" s="5">
        <v>20.16</v>
      </c>
      <c r="Q33" s="5">
        <v>24.05</v>
      </c>
      <c r="R33" s="5">
        <v>18.94</v>
      </c>
      <c r="S33" s="5">
        <v>42.85</v>
      </c>
      <c r="T33" s="5">
        <v>42.77</v>
      </c>
      <c r="U33" s="5">
        <v>21.45</v>
      </c>
      <c r="V33" s="5">
        <v>28.76</v>
      </c>
      <c r="W33" s="5">
        <v>12.73</v>
      </c>
      <c r="X33" s="5">
        <v>16.73</v>
      </c>
      <c r="Z33" s="17">
        <v>0.11666666666666665</v>
      </c>
      <c r="AA33" s="17">
        <v>0.03333333333333333</v>
      </c>
      <c r="AB33" s="17">
        <v>0.18</v>
      </c>
      <c r="AC33" s="17">
        <v>0.15666666666666665</v>
      </c>
      <c r="AD33" s="17">
        <v>0.18833333333333332</v>
      </c>
      <c r="AE33" s="17">
        <v>0.095</v>
      </c>
      <c r="AF33" s="18">
        <f t="shared" si="0"/>
        <v>0.10666666666666667</v>
      </c>
      <c r="AG33" s="17">
        <v>0.08</v>
      </c>
      <c r="AH33" s="17">
        <v>0.17166666666666666</v>
      </c>
      <c r="AI33" s="17">
        <v>0.09166666666666667</v>
      </c>
      <c r="AJ33" s="17">
        <v>0.08666666666666667</v>
      </c>
      <c r="AK33" s="17">
        <v>0.09166666666666667</v>
      </c>
      <c r="AL33" s="17">
        <v>0.125</v>
      </c>
      <c r="AM33" s="17">
        <v>0.1</v>
      </c>
      <c r="AN33" s="17">
        <v>0.07666666666666667</v>
      </c>
      <c r="AO33" s="17">
        <v>0.111</v>
      </c>
      <c r="AP33" s="17">
        <v>0.08333333333333333</v>
      </c>
      <c r="AQ33" s="17">
        <v>0.13666666666666666</v>
      </c>
      <c r="AR33" s="17">
        <v>0.19166666666666665</v>
      </c>
      <c r="AS33" s="17">
        <f aca="true" t="shared" si="12" ref="AS33:AS55">0.275/3</f>
        <v>0.09166666666666667</v>
      </c>
      <c r="AT33" s="17">
        <v>0.11666666666666665</v>
      </c>
      <c r="AU33" s="17">
        <v>0.06333333333333334</v>
      </c>
      <c r="AV33" s="17">
        <v>0.06266666666666666</v>
      </c>
      <c r="AX33" s="5">
        <f t="shared" si="2"/>
        <v>29.085869565217394</v>
      </c>
      <c r="AY33" s="6">
        <f t="shared" si="3"/>
        <v>0.11117391304347826</v>
      </c>
      <c r="AZ33" s="9">
        <f t="shared" si="9"/>
        <v>1.1236500108633531</v>
      </c>
      <c r="BA33" s="9">
        <f t="shared" si="10"/>
        <v>32.6823376529266</v>
      </c>
      <c r="BB33" s="9">
        <f t="shared" si="11"/>
        <v>-0.09900502444299963</v>
      </c>
      <c r="BC33">
        <f t="shared" si="7"/>
        <v>-0.0009900502444299963</v>
      </c>
    </row>
    <row r="34" spans="1:55" ht="12.75">
      <c r="A34" s="1">
        <v>38108</v>
      </c>
      <c r="B34" s="5">
        <v>31.77</v>
      </c>
      <c r="C34" s="5">
        <v>10.84</v>
      </c>
      <c r="D34" s="5">
        <v>45.5</v>
      </c>
      <c r="E34" s="5">
        <v>37.51</v>
      </c>
      <c r="F34" s="5">
        <v>39.26</v>
      </c>
      <c r="G34" s="5">
        <v>38.24</v>
      </c>
      <c r="H34" s="5">
        <v>31.485</v>
      </c>
      <c r="I34" s="5">
        <v>19.75</v>
      </c>
      <c r="J34" s="5">
        <v>40.21</v>
      </c>
      <c r="K34" s="5">
        <v>19.94</v>
      </c>
      <c r="L34" s="5">
        <v>23.5</v>
      </c>
      <c r="M34" s="5">
        <v>33.3</v>
      </c>
      <c r="N34" s="5">
        <v>39</v>
      </c>
      <c r="O34" s="5">
        <v>26</v>
      </c>
      <c r="P34" s="5">
        <v>20.26</v>
      </c>
      <c r="Q34" s="5">
        <v>24.5</v>
      </c>
      <c r="R34" s="5">
        <v>18.4</v>
      </c>
      <c r="S34" s="5">
        <v>43.15</v>
      </c>
      <c r="T34" s="5">
        <v>42.61</v>
      </c>
      <c r="U34" s="5">
        <v>21.08</v>
      </c>
      <c r="V34" s="5">
        <v>28.92</v>
      </c>
      <c r="W34" s="5">
        <v>12.16</v>
      </c>
      <c r="X34" s="5">
        <v>16.99</v>
      </c>
      <c r="Z34" s="17">
        <v>0.11666666666666665</v>
      </c>
      <c r="AA34" s="17">
        <v>0.03333333333333333</v>
      </c>
      <c r="AB34" s="17">
        <v>0.18</v>
      </c>
      <c r="AC34" s="17">
        <v>0.15666666666666665</v>
      </c>
      <c r="AD34" s="17">
        <v>0.18833333333333332</v>
      </c>
      <c r="AE34" s="17">
        <v>0.095</v>
      </c>
      <c r="AF34" s="18">
        <f t="shared" si="0"/>
        <v>0.10666666666666667</v>
      </c>
      <c r="AG34" s="17">
        <v>0.08</v>
      </c>
      <c r="AH34" s="17">
        <v>0.17166666666666666</v>
      </c>
      <c r="AI34" s="17">
        <v>0.09166666666666667</v>
      </c>
      <c r="AJ34" s="17">
        <v>0.08666666666666667</v>
      </c>
      <c r="AK34" s="17">
        <v>0.09166666666666667</v>
      </c>
      <c r="AL34" s="17">
        <v>0.125</v>
      </c>
      <c r="AM34" s="17">
        <v>0.1</v>
      </c>
      <c r="AN34" s="17">
        <v>0.07666666666666667</v>
      </c>
      <c r="AO34" s="17">
        <v>0.111</v>
      </c>
      <c r="AP34" s="17">
        <v>0.08333333333333333</v>
      </c>
      <c r="AQ34" s="17">
        <v>0.13666666666666666</v>
      </c>
      <c r="AR34" s="17">
        <v>0.19166666666666665</v>
      </c>
      <c r="AS34" s="17">
        <f t="shared" si="12"/>
        <v>0.09166666666666667</v>
      </c>
      <c r="AT34" s="17">
        <v>0.11666666666666665</v>
      </c>
      <c r="AU34" s="17">
        <v>0.06333333333333334</v>
      </c>
      <c r="AV34" s="17">
        <v>0.06266666666666666</v>
      </c>
      <c r="AX34" s="5">
        <f t="shared" si="2"/>
        <v>28.88586956521739</v>
      </c>
      <c r="AY34" s="6">
        <f t="shared" si="3"/>
        <v>0.11117391304347826</v>
      </c>
      <c r="AZ34" s="9">
        <f t="shared" si="9"/>
        <v>1.1279746363802339</v>
      </c>
      <c r="BA34" s="9">
        <f t="shared" si="10"/>
        <v>32.58252821935295</v>
      </c>
      <c r="BB34" s="9">
        <f t="shared" si="11"/>
        <v>-0.40409524864430946</v>
      </c>
      <c r="BC34">
        <f t="shared" si="7"/>
        <v>-0.004040952486443095</v>
      </c>
    </row>
    <row r="35" spans="1:55" ht="12.75">
      <c r="A35" s="1">
        <v>38139</v>
      </c>
      <c r="B35" s="5">
        <v>32</v>
      </c>
      <c r="C35" s="5">
        <v>11.5</v>
      </c>
      <c r="D35" s="5">
        <v>46.44</v>
      </c>
      <c r="E35" s="5">
        <v>38</v>
      </c>
      <c r="F35" s="5">
        <v>39.76</v>
      </c>
      <c r="G35" s="5">
        <v>37.9</v>
      </c>
      <c r="H35" s="5">
        <v>31.54</v>
      </c>
      <c r="I35" s="5">
        <v>19.42</v>
      </c>
      <c r="J35" s="5">
        <v>40.54</v>
      </c>
      <c r="K35" s="5">
        <v>20.29</v>
      </c>
      <c r="L35" s="5">
        <v>24.25</v>
      </c>
      <c r="M35" s="5">
        <v>33.29</v>
      </c>
      <c r="N35" s="5">
        <v>37.41</v>
      </c>
      <c r="O35" s="5">
        <v>27</v>
      </c>
      <c r="P35" s="5">
        <v>20.62</v>
      </c>
      <c r="Q35" s="5">
        <v>25.47</v>
      </c>
      <c r="R35" s="5">
        <v>18.28</v>
      </c>
      <c r="S35" s="5">
        <v>45.9</v>
      </c>
      <c r="T35" s="5">
        <v>44.05</v>
      </c>
      <c r="U35" s="5">
        <v>20.015</v>
      </c>
      <c r="V35" s="5">
        <v>29.15</v>
      </c>
      <c r="W35" s="5">
        <v>11.99</v>
      </c>
      <c r="X35" s="5">
        <v>16.71</v>
      </c>
      <c r="Z35" s="17">
        <v>0.11666666666666665</v>
      </c>
      <c r="AA35" s="17">
        <v>0.03333333333333333</v>
      </c>
      <c r="AB35" s="17">
        <v>0.18</v>
      </c>
      <c r="AC35" s="17">
        <v>0.15666666666666665</v>
      </c>
      <c r="AD35" s="17">
        <v>0.18833333333333332</v>
      </c>
      <c r="AE35" s="17">
        <v>0.095</v>
      </c>
      <c r="AF35" s="18">
        <f t="shared" si="0"/>
        <v>0.10666666666666667</v>
      </c>
      <c r="AG35" s="17">
        <v>0.08</v>
      </c>
      <c r="AH35" s="17">
        <v>0.17166666666666666</v>
      </c>
      <c r="AI35" s="17">
        <v>0.09166666666666667</v>
      </c>
      <c r="AJ35" s="17">
        <v>0.08666666666666667</v>
      </c>
      <c r="AK35" s="17">
        <v>0.09166666666666667</v>
      </c>
      <c r="AL35" s="17">
        <v>0.125</v>
      </c>
      <c r="AM35" s="17">
        <v>0.1</v>
      </c>
      <c r="AN35" s="17">
        <v>0.07666666666666667</v>
      </c>
      <c r="AO35" s="17">
        <v>0.111</v>
      </c>
      <c r="AP35" s="17">
        <v>0.08333333333333333</v>
      </c>
      <c r="AQ35" s="17">
        <v>0.13666666666666666</v>
      </c>
      <c r="AR35" s="17">
        <v>0.19166666666666665</v>
      </c>
      <c r="AS35" s="17">
        <f t="shared" si="12"/>
        <v>0.09166666666666667</v>
      </c>
      <c r="AT35" s="17">
        <v>0.11666666666666665</v>
      </c>
      <c r="AU35" s="17">
        <v>0.06333333333333334</v>
      </c>
      <c r="AV35" s="17">
        <v>0.06899999999999999</v>
      </c>
      <c r="AX35" s="5">
        <f aca="true" t="shared" si="13" ref="AX35:AX41">AVERAGE(B35:X35)</f>
        <v>29.196739130434782</v>
      </c>
      <c r="AY35" s="6">
        <f aca="true" t="shared" si="14" ref="AY35:AY41">AVERAGE(Z35:AV35)</f>
        <v>0.11144927536231883</v>
      </c>
      <c r="AZ35" s="9">
        <f t="shared" si="9"/>
        <v>1.132280321179144</v>
      </c>
      <c r="BA35" s="9">
        <f t="shared" si="10"/>
        <v>33.05889315999237</v>
      </c>
      <c r="BB35" s="9">
        <f t="shared" si="11"/>
        <v>1.0520224883036944</v>
      </c>
      <c r="BC35">
        <f t="shared" si="7"/>
        <v>0.010520224883036944</v>
      </c>
    </row>
    <row r="36" spans="1:55" ht="12.75">
      <c r="A36" s="1">
        <v>38169</v>
      </c>
      <c r="B36" s="5">
        <v>31.11</v>
      </c>
      <c r="C36" s="5">
        <v>11.61</v>
      </c>
      <c r="D36" s="5">
        <v>44</v>
      </c>
      <c r="E36" s="5">
        <v>38.25</v>
      </c>
      <c r="F36" s="5">
        <v>40.97</v>
      </c>
      <c r="G36" s="5">
        <v>38.55</v>
      </c>
      <c r="H36" s="5">
        <v>31.73</v>
      </c>
      <c r="I36" s="5">
        <v>19.95</v>
      </c>
      <c r="J36" s="5">
        <v>40.17</v>
      </c>
      <c r="K36" s="5">
        <v>21.5</v>
      </c>
      <c r="L36" s="5">
        <v>24.36</v>
      </c>
      <c r="M36" s="5">
        <v>34.9</v>
      </c>
      <c r="N36" s="5">
        <v>39.1</v>
      </c>
      <c r="O36" s="5">
        <v>27.5</v>
      </c>
      <c r="P36" s="5">
        <v>20.7</v>
      </c>
      <c r="Q36" s="5">
        <v>24.89</v>
      </c>
      <c r="R36" s="5">
        <v>18</v>
      </c>
      <c r="S36" s="5">
        <v>46.35</v>
      </c>
      <c r="T36" s="5">
        <v>42.14</v>
      </c>
      <c r="U36" s="5">
        <v>19.5</v>
      </c>
      <c r="V36" s="5">
        <v>29.28</v>
      </c>
      <c r="W36" s="5">
        <v>12.9</v>
      </c>
      <c r="X36" s="5">
        <v>17.1</v>
      </c>
      <c r="Z36" s="17">
        <v>0.116666666666667</v>
      </c>
      <c r="AA36" s="17">
        <v>0.03333333333333333</v>
      </c>
      <c r="AB36" s="17">
        <v>0.18</v>
      </c>
      <c r="AC36" s="17">
        <v>0.15666666666666665</v>
      </c>
      <c r="AD36" s="17">
        <v>0.18833333333333332</v>
      </c>
      <c r="AE36" s="17">
        <v>0.095</v>
      </c>
      <c r="AF36" s="18">
        <f t="shared" si="0"/>
        <v>0.10666666666666667</v>
      </c>
      <c r="AG36" s="17">
        <v>0.08</v>
      </c>
      <c r="AH36" s="17">
        <v>0.17166666666666666</v>
      </c>
      <c r="AI36" s="17">
        <v>0.09166666666666667</v>
      </c>
      <c r="AJ36" s="17">
        <v>0.08666666666666667</v>
      </c>
      <c r="AK36" s="17">
        <v>0.09166666666666667</v>
      </c>
      <c r="AL36" s="17">
        <v>0.125</v>
      </c>
      <c r="AM36" s="17">
        <v>0.1</v>
      </c>
      <c r="AN36" s="17">
        <v>0.07666666666666667</v>
      </c>
      <c r="AO36" s="17">
        <v>0.111</v>
      </c>
      <c r="AP36" s="17">
        <v>0.08333333333333333</v>
      </c>
      <c r="AQ36" s="17">
        <v>0.13666666666666666</v>
      </c>
      <c r="AR36" s="17">
        <v>0.19166666666666665</v>
      </c>
      <c r="AS36" s="17">
        <f t="shared" si="12"/>
        <v>0.09166666666666667</v>
      </c>
      <c r="AT36" s="17">
        <v>0.119</v>
      </c>
      <c r="AU36" s="17">
        <v>0.06333333333333334</v>
      </c>
      <c r="AV36" s="17">
        <v>0.06899999999999999</v>
      </c>
      <c r="AX36" s="5">
        <f t="shared" si="13"/>
        <v>29.32869565217391</v>
      </c>
      <c r="AY36" s="6">
        <f t="shared" si="14"/>
        <v>0.11155072463768118</v>
      </c>
      <c r="AZ36" s="9">
        <f aca="true" t="shared" si="15" ref="AZ36:AZ41">AZ35+((AZ35*AY36)/AX36)</f>
        <v>1.1365869119603522</v>
      </c>
      <c r="BA36" s="9">
        <f aca="true" t="shared" si="16" ref="BA36:BA41">AX36*AZ36</f>
        <v>33.334611623129355</v>
      </c>
      <c r="BB36" s="9">
        <f t="shared" si="11"/>
        <v>1.8948186521836607</v>
      </c>
      <c r="BC36">
        <f t="shared" si="7"/>
        <v>0.018948186521836607</v>
      </c>
    </row>
    <row r="37" spans="1:55" ht="12.75">
      <c r="A37" s="1">
        <v>38200</v>
      </c>
      <c r="B37" s="5">
        <v>32.73</v>
      </c>
      <c r="C37" s="5">
        <v>10.94</v>
      </c>
      <c r="D37" s="5">
        <v>45.61</v>
      </c>
      <c r="E37" s="5">
        <v>40.48</v>
      </c>
      <c r="F37" s="5">
        <v>42.2</v>
      </c>
      <c r="G37" s="5">
        <v>41.1</v>
      </c>
      <c r="H37" s="5">
        <v>32.445</v>
      </c>
      <c r="I37" s="5">
        <v>20.33</v>
      </c>
      <c r="J37" s="5">
        <v>41.32</v>
      </c>
      <c r="K37" s="5">
        <v>22.14</v>
      </c>
      <c r="L37" s="5">
        <v>24.37</v>
      </c>
      <c r="M37" s="5">
        <v>36.85</v>
      </c>
      <c r="N37" s="5">
        <v>40.24</v>
      </c>
      <c r="O37" s="5">
        <v>29.13</v>
      </c>
      <c r="P37" s="5">
        <v>20.8</v>
      </c>
      <c r="Q37" s="5">
        <v>26</v>
      </c>
      <c r="R37" s="5">
        <v>20.64</v>
      </c>
      <c r="S37" s="5">
        <v>47.83</v>
      </c>
      <c r="T37" s="5">
        <v>43.89</v>
      </c>
      <c r="U37" s="5">
        <v>21.17</v>
      </c>
      <c r="V37" s="5">
        <v>30.35</v>
      </c>
      <c r="W37" s="5">
        <v>13.26</v>
      </c>
      <c r="X37" s="5">
        <v>17.65</v>
      </c>
      <c r="Z37" s="17">
        <v>0.116666666666667</v>
      </c>
      <c r="AA37" s="17">
        <v>0.03333333333333333</v>
      </c>
      <c r="AB37" s="17">
        <v>0.18</v>
      </c>
      <c r="AC37" s="17">
        <v>0.15666666666666665</v>
      </c>
      <c r="AD37" s="17">
        <v>0.18833333333333332</v>
      </c>
      <c r="AE37" s="17">
        <v>0.095</v>
      </c>
      <c r="AF37" s="18">
        <f t="shared" si="0"/>
        <v>0.10666666666666667</v>
      </c>
      <c r="AG37" s="17">
        <v>0.08</v>
      </c>
      <c r="AH37" s="17">
        <v>0.17166666666666666</v>
      </c>
      <c r="AI37" s="17">
        <v>0.09166666666666667</v>
      </c>
      <c r="AJ37" s="17">
        <v>0.08666666666666667</v>
      </c>
      <c r="AK37" s="17">
        <v>0.09166666666666667</v>
      </c>
      <c r="AL37" s="17">
        <v>0.125</v>
      </c>
      <c r="AM37" s="17">
        <v>0.1</v>
      </c>
      <c r="AN37" s="17">
        <v>0.07666666666666667</v>
      </c>
      <c r="AO37" s="17">
        <v>0.111</v>
      </c>
      <c r="AP37" s="17">
        <v>0.08333333333333333</v>
      </c>
      <c r="AQ37" s="17">
        <v>0.13666666666666666</v>
      </c>
      <c r="AR37" s="17">
        <v>0.19166666666666665</v>
      </c>
      <c r="AS37" s="17">
        <f t="shared" si="12"/>
        <v>0.09166666666666667</v>
      </c>
      <c r="AT37" s="17">
        <v>0.119</v>
      </c>
      <c r="AU37" s="17">
        <v>0.06333333333333334</v>
      </c>
      <c r="AV37" s="17">
        <v>0.06899999999999999</v>
      </c>
      <c r="AX37" s="5">
        <f t="shared" si="13"/>
        <v>30.49891304347826</v>
      </c>
      <c r="AY37" s="6">
        <f t="shared" si="14"/>
        <v>0.11155072463768118</v>
      </c>
      <c r="AZ37" s="9">
        <f t="shared" si="15"/>
        <v>1.1407440140007474</v>
      </c>
      <c r="BA37" s="9">
        <f t="shared" si="16"/>
        <v>34.791452487877145</v>
      </c>
      <c r="BB37" s="9">
        <f t="shared" si="11"/>
        <v>6.347983950667824</v>
      </c>
      <c r="BC37">
        <f t="shared" si="7"/>
        <v>0.06347983950667824</v>
      </c>
    </row>
    <row r="38" spans="1:55" ht="12.75">
      <c r="A38" s="1">
        <v>38231</v>
      </c>
      <c r="B38" s="5">
        <v>31.96</v>
      </c>
      <c r="C38" s="5">
        <v>10.36</v>
      </c>
      <c r="D38" s="5">
        <v>45.8</v>
      </c>
      <c r="E38" s="5">
        <v>39.6</v>
      </c>
      <c r="F38" s="5">
        <v>42.04</v>
      </c>
      <c r="G38" s="5">
        <v>39.84</v>
      </c>
      <c r="H38" s="5">
        <v>32.625</v>
      </c>
      <c r="I38" s="5">
        <v>20.58</v>
      </c>
      <c r="J38" s="5">
        <v>42.19</v>
      </c>
      <c r="K38" s="5">
        <v>22.89</v>
      </c>
      <c r="L38" s="5">
        <v>25.18</v>
      </c>
      <c r="M38" s="5">
        <v>36.69</v>
      </c>
      <c r="N38" s="5">
        <v>41.08</v>
      </c>
      <c r="O38" s="5">
        <v>29.06</v>
      </c>
      <c r="P38" s="5">
        <v>21.01</v>
      </c>
      <c r="Q38" s="5">
        <v>25.23</v>
      </c>
      <c r="R38" s="5">
        <v>19.9</v>
      </c>
      <c r="S38" s="5">
        <v>47.18</v>
      </c>
      <c r="T38" s="5">
        <v>42.34</v>
      </c>
      <c r="U38" s="5">
        <v>21.3</v>
      </c>
      <c r="V38" s="5">
        <v>29.98</v>
      </c>
      <c r="W38" s="5">
        <v>13.53</v>
      </c>
      <c r="X38" s="5">
        <v>17.32</v>
      </c>
      <c r="Z38" s="17">
        <v>0.116666666666667</v>
      </c>
      <c r="AA38" s="17">
        <v>0.03333333333333333</v>
      </c>
      <c r="AB38" s="17">
        <v>0.18</v>
      </c>
      <c r="AC38" s="17">
        <v>0.15666666666666665</v>
      </c>
      <c r="AD38" s="17">
        <v>0.18833333333333332</v>
      </c>
      <c r="AE38" s="17">
        <v>0.095</v>
      </c>
      <c r="AF38" s="18">
        <f t="shared" si="0"/>
        <v>0.10666666666666667</v>
      </c>
      <c r="AG38" s="17">
        <v>0.08</v>
      </c>
      <c r="AH38" s="17">
        <v>0.17166666666666666</v>
      </c>
      <c r="AI38" s="17">
        <v>0.09166666666666667</v>
      </c>
      <c r="AJ38" s="17">
        <v>0.08666666666666667</v>
      </c>
      <c r="AK38" s="17">
        <v>0.09166666666666667</v>
      </c>
      <c r="AL38" s="17">
        <v>0.125</v>
      </c>
      <c r="AM38" s="17">
        <v>0.1</v>
      </c>
      <c r="AN38" s="17">
        <v>0.07666666666666667</v>
      </c>
      <c r="AO38" s="17">
        <v>0.111</v>
      </c>
      <c r="AP38" s="17">
        <v>0.08333333333333333</v>
      </c>
      <c r="AQ38" s="17">
        <v>0.13666666666666666</v>
      </c>
      <c r="AR38" s="17">
        <v>0.19166666666666665</v>
      </c>
      <c r="AS38" s="17">
        <f t="shared" si="12"/>
        <v>0.09166666666666667</v>
      </c>
      <c r="AT38" s="17">
        <v>0.119</v>
      </c>
      <c r="AU38" s="17">
        <v>0.06333333333333334</v>
      </c>
      <c r="AV38" s="17">
        <v>0.06899999999999999</v>
      </c>
      <c r="AX38" s="5">
        <f t="shared" si="13"/>
        <v>30.334130434782605</v>
      </c>
      <c r="AY38" s="6">
        <f t="shared" si="14"/>
        <v>0.11155072463768118</v>
      </c>
      <c r="AZ38" s="9">
        <f t="shared" si="15"/>
        <v>1.1449389857887624</v>
      </c>
      <c r="BA38" s="9">
        <f t="shared" si="16"/>
        <v>34.73072853478403</v>
      </c>
      <c r="BB38" s="9">
        <f t="shared" si="11"/>
        <v>6.162367383172751</v>
      </c>
      <c r="BC38">
        <f t="shared" si="7"/>
        <v>0.06162367383172751</v>
      </c>
    </row>
    <row r="39" spans="1:55" ht="12.75">
      <c r="A39" s="1">
        <v>38261</v>
      </c>
      <c r="B39" s="5">
        <v>32.93</v>
      </c>
      <c r="C39" s="5">
        <v>10.51</v>
      </c>
      <c r="D39" s="5">
        <v>44.63</v>
      </c>
      <c r="E39" s="5">
        <v>39.52</v>
      </c>
      <c r="F39" s="5">
        <v>43.45</v>
      </c>
      <c r="G39" s="5">
        <v>40.62</v>
      </c>
      <c r="H39" s="5">
        <v>32.16</v>
      </c>
      <c r="I39" s="5">
        <v>21.6</v>
      </c>
      <c r="J39" s="5">
        <v>42.71</v>
      </c>
      <c r="K39" s="5">
        <v>24.53</v>
      </c>
      <c r="L39" s="5">
        <v>25.2</v>
      </c>
      <c r="M39" s="5">
        <v>39.62</v>
      </c>
      <c r="N39" s="5">
        <v>41.33</v>
      </c>
      <c r="O39" s="5">
        <v>30.98</v>
      </c>
      <c r="P39" s="5">
        <v>21.45</v>
      </c>
      <c r="Q39" s="5">
        <v>25.37</v>
      </c>
      <c r="R39" s="5">
        <v>20.61</v>
      </c>
      <c r="S39" s="5">
        <v>52</v>
      </c>
      <c r="T39" s="5">
        <v>41.3</v>
      </c>
      <c r="U39" s="5">
        <v>21.295</v>
      </c>
      <c r="V39" s="5">
        <v>31.59</v>
      </c>
      <c r="W39" s="5">
        <v>14</v>
      </c>
      <c r="X39" s="5">
        <v>17.1</v>
      </c>
      <c r="Z39" s="17">
        <v>0.116666666666667</v>
      </c>
      <c r="AA39" s="17">
        <v>0.03333333333333333</v>
      </c>
      <c r="AB39" s="17">
        <v>0.18</v>
      </c>
      <c r="AC39" s="17">
        <v>0.15666666666666665</v>
      </c>
      <c r="AD39" s="17">
        <v>0.18833333333333332</v>
      </c>
      <c r="AE39" s="17">
        <v>0.095</v>
      </c>
      <c r="AF39" s="18">
        <f t="shared" si="0"/>
        <v>0.10666666666666667</v>
      </c>
      <c r="AG39" s="17">
        <v>0.08</v>
      </c>
      <c r="AH39" s="17">
        <v>0.17166666666666666</v>
      </c>
      <c r="AI39" s="17">
        <v>0.09166666666666667</v>
      </c>
      <c r="AJ39" s="17">
        <v>0.08666666666666667</v>
      </c>
      <c r="AK39" s="17">
        <v>0.09166666666666667</v>
      </c>
      <c r="AL39" s="17">
        <v>0.125</v>
      </c>
      <c r="AM39" s="17">
        <v>0.1</v>
      </c>
      <c r="AN39" s="17">
        <v>0.07666666666666667</v>
      </c>
      <c r="AO39" s="17">
        <v>0.111</v>
      </c>
      <c r="AP39" s="17">
        <v>0.08333333333333333</v>
      </c>
      <c r="AQ39" s="17">
        <v>0.13666666666666666</v>
      </c>
      <c r="AR39" s="17">
        <v>0.19166666666666665</v>
      </c>
      <c r="AS39" s="17">
        <f t="shared" si="12"/>
        <v>0.09166666666666667</v>
      </c>
      <c r="AT39" s="17">
        <v>0.119</v>
      </c>
      <c r="AU39" s="17">
        <v>0.06333333333333334</v>
      </c>
      <c r="AV39" s="17">
        <v>0.06899999999999999</v>
      </c>
      <c r="AX39" s="5">
        <f t="shared" si="13"/>
        <v>31.06543478260869</v>
      </c>
      <c r="AY39" s="6">
        <f t="shared" si="14"/>
        <v>0.11155072463768118</v>
      </c>
      <c r="AZ39" s="9">
        <f t="shared" si="15"/>
        <v>1.1490502681327703</v>
      </c>
      <c r="BA39" s="9">
        <f t="shared" si="16"/>
        <v>35.6957461666176</v>
      </c>
      <c r="BB39" s="9">
        <f t="shared" si="11"/>
        <v>9.11216316011274</v>
      </c>
      <c r="BC39">
        <f t="shared" si="7"/>
        <v>0.09112163160112739</v>
      </c>
    </row>
    <row r="40" spans="1:55" ht="12.75">
      <c r="A40" s="1">
        <v>38292</v>
      </c>
      <c r="B40" s="5">
        <v>34.17</v>
      </c>
      <c r="C40" s="5">
        <v>11.16</v>
      </c>
      <c r="D40" s="5">
        <v>46.47</v>
      </c>
      <c r="E40" s="5">
        <v>41.39</v>
      </c>
      <c r="F40" s="5">
        <v>43.85</v>
      </c>
      <c r="G40" s="5">
        <v>43.7</v>
      </c>
      <c r="H40" s="5">
        <v>32.735</v>
      </c>
      <c r="I40" s="5">
        <v>23.98</v>
      </c>
      <c r="J40" s="5">
        <v>43.88</v>
      </c>
      <c r="K40" s="5">
        <v>25.28</v>
      </c>
      <c r="L40" s="5">
        <v>25.17</v>
      </c>
      <c r="M40" s="5">
        <v>41.71</v>
      </c>
      <c r="N40" s="5">
        <v>42.23</v>
      </c>
      <c r="O40" s="5">
        <v>32.22</v>
      </c>
      <c r="P40" s="5">
        <v>21.79</v>
      </c>
      <c r="Q40" s="5">
        <v>25.85</v>
      </c>
      <c r="R40" s="5">
        <v>21.34</v>
      </c>
      <c r="S40" s="5">
        <v>51.95</v>
      </c>
      <c r="T40" s="5">
        <v>43.91</v>
      </c>
      <c r="U40" s="5">
        <v>21.995</v>
      </c>
      <c r="V40" s="5">
        <v>32.79</v>
      </c>
      <c r="W40" s="5">
        <v>14.96</v>
      </c>
      <c r="X40" s="5">
        <v>18.06</v>
      </c>
      <c r="Z40" s="17">
        <v>0.116666666666667</v>
      </c>
      <c r="AA40" s="17">
        <v>0.03333333333333333</v>
      </c>
      <c r="AB40" s="17">
        <v>0.18</v>
      </c>
      <c r="AC40" s="17">
        <v>0.15666666666666665</v>
      </c>
      <c r="AD40" s="17">
        <v>0.18833333333333332</v>
      </c>
      <c r="AE40" s="17">
        <v>0.095</v>
      </c>
      <c r="AF40" s="18">
        <f>0.33/3</f>
        <v>0.11</v>
      </c>
      <c r="AG40" s="17">
        <v>0.08</v>
      </c>
      <c r="AH40" s="17">
        <v>0.17166666666666666</v>
      </c>
      <c r="AI40" s="17">
        <v>0.09166666666666667</v>
      </c>
      <c r="AJ40" s="17">
        <v>0.08666666666666667</v>
      </c>
      <c r="AK40" s="17">
        <v>0.09166666666666667</v>
      </c>
      <c r="AL40" s="17">
        <v>0.125</v>
      </c>
      <c r="AM40" s="17">
        <v>0.1</v>
      </c>
      <c r="AN40" s="17">
        <v>0.07666666666666667</v>
      </c>
      <c r="AO40" s="17">
        <v>0.111</v>
      </c>
      <c r="AP40" s="17">
        <v>0.08333333333333333</v>
      </c>
      <c r="AQ40" s="17">
        <v>0.13666666666666666</v>
      </c>
      <c r="AR40" s="17">
        <v>0.19166666666666665</v>
      </c>
      <c r="AS40" s="17">
        <f t="shared" si="12"/>
        <v>0.09166666666666667</v>
      </c>
      <c r="AT40" s="17">
        <v>0.119</v>
      </c>
      <c r="AU40" s="17">
        <v>0.06333333333333334</v>
      </c>
      <c r="AV40" s="17">
        <v>0.06899999999999999</v>
      </c>
      <c r="AX40" s="5">
        <f t="shared" si="13"/>
        <v>32.1995652173913</v>
      </c>
      <c r="AY40" s="6">
        <f t="shared" si="14"/>
        <v>0.11169565217391304</v>
      </c>
      <c r="AZ40" s="9">
        <f t="shared" si="15"/>
        <v>1.1530361579487725</v>
      </c>
      <c r="BA40" s="9">
        <f t="shared" si="16"/>
        <v>37.1272629658818</v>
      </c>
      <c r="BB40" s="9">
        <f t="shared" si="11"/>
        <v>13.487919695322258</v>
      </c>
      <c r="BC40">
        <f t="shared" si="7"/>
        <v>0.1348791969532226</v>
      </c>
    </row>
    <row r="41" spans="1:55" ht="12.75">
      <c r="A41" s="1">
        <v>38322</v>
      </c>
      <c r="B41" s="5">
        <v>34.34</v>
      </c>
      <c r="C41" s="5">
        <v>11.3</v>
      </c>
      <c r="D41" s="5">
        <v>48.05</v>
      </c>
      <c r="E41" s="5">
        <v>41.63</v>
      </c>
      <c r="F41" s="5">
        <v>43.75</v>
      </c>
      <c r="G41" s="5">
        <v>43.71</v>
      </c>
      <c r="H41" s="5">
        <v>33.87</v>
      </c>
      <c r="I41" s="5">
        <v>25.11</v>
      </c>
      <c r="J41" s="5">
        <v>43.13</v>
      </c>
      <c r="K41" s="5">
        <v>25.33</v>
      </c>
      <c r="L41" s="5">
        <v>26.68</v>
      </c>
      <c r="M41" s="5">
        <v>44.07</v>
      </c>
      <c r="N41" s="5">
        <v>39.51</v>
      </c>
      <c r="O41" s="5">
        <v>30.57</v>
      </c>
      <c r="P41" s="5">
        <v>22.78</v>
      </c>
      <c r="Q41" s="5">
        <v>26.51</v>
      </c>
      <c r="R41" s="5">
        <v>21.32</v>
      </c>
      <c r="S41" s="5">
        <v>53.28</v>
      </c>
      <c r="T41" s="5">
        <v>45.24</v>
      </c>
      <c r="U41" s="5">
        <v>25.885</v>
      </c>
      <c r="V41" s="5">
        <v>33.52</v>
      </c>
      <c r="W41" s="5">
        <v>15.35</v>
      </c>
      <c r="X41" s="5">
        <v>18.2</v>
      </c>
      <c r="Z41" s="17">
        <v>0.116666666666667</v>
      </c>
      <c r="AA41" s="17">
        <v>0.03333333333333333</v>
      </c>
      <c r="AB41" s="17">
        <v>0.18</v>
      </c>
      <c r="AC41" s="17">
        <v>0.15666666666666665</v>
      </c>
      <c r="AD41" s="17">
        <v>0.18833333333333332</v>
      </c>
      <c r="AE41" s="17">
        <v>0.095</v>
      </c>
      <c r="AF41" s="18">
        <f>0.33/3</f>
        <v>0.11</v>
      </c>
      <c r="AG41" s="17">
        <v>0.08</v>
      </c>
      <c r="AH41" s="17">
        <v>0.17166666666666666</v>
      </c>
      <c r="AI41" s="17">
        <v>0.09166666666666667</v>
      </c>
      <c r="AJ41" s="17">
        <v>0.08666666666666667</v>
      </c>
      <c r="AK41" s="17">
        <v>0.09166666666666667</v>
      </c>
      <c r="AL41" s="17">
        <v>0.125</v>
      </c>
      <c r="AM41" s="17">
        <v>0.1</v>
      </c>
      <c r="AN41" s="17">
        <v>0.07666666666666667</v>
      </c>
      <c r="AO41" s="17">
        <v>0.111</v>
      </c>
      <c r="AP41" s="17">
        <v>0.08333333333333333</v>
      </c>
      <c r="AQ41" s="17">
        <v>0.13666666666666666</v>
      </c>
      <c r="AR41" s="17">
        <v>0.19166666666666665</v>
      </c>
      <c r="AS41" s="17">
        <f t="shared" si="12"/>
        <v>0.09166666666666667</v>
      </c>
      <c r="AT41" s="17">
        <v>0.119</v>
      </c>
      <c r="AU41" s="17">
        <v>0.06333333333333334</v>
      </c>
      <c r="AV41" s="17">
        <v>0.06899999999999999</v>
      </c>
      <c r="AX41" s="5">
        <f t="shared" si="13"/>
        <v>32.745</v>
      </c>
      <c r="AY41" s="6">
        <f t="shared" si="14"/>
        <v>0.11169565217391304</v>
      </c>
      <c r="AZ41" s="9">
        <f t="shared" si="15"/>
        <v>1.1569692508069858</v>
      </c>
      <c r="BA41" s="9">
        <f t="shared" si="16"/>
        <v>37.88495811767475</v>
      </c>
      <c r="BB41" s="10">
        <f>((BA41/BA$29)-1)*100</f>
        <v>15.80398717972673</v>
      </c>
      <c r="BC41">
        <f t="shared" si="7"/>
        <v>0.1580398717972673</v>
      </c>
    </row>
    <row r="42" spans="1:55" ht="12.75">
      <c r="A42" s="1">
        <v>38353</v>
      </c>
      <c r="B42" s="5">
        <v>35.25</v>
      </c>
      <c r="C42" s="5">
        <v>11.25</v>
      </c>
      <c r="D42" s="5">
        <v>47.3</v>
      </c>
      <c r="E42" s="5">
        <v>40.29</v>
      </c>
      <c r="F42" s="5">
        <v>43.87</v>
      </c>
      <c r="G42" s="5">
        <v>50</v>
      </c>
      <c r="H42" s="5">
        <v>34.69</v>
      </c>
      <c r="I42" s="5">
        <v>25.99</v>
      </c>
      <c r="J42" s="5">
        <v>43.81</v>
      </c>
      <c r="K42" s="5">
        <v>26.79</v>
      </c>
      <c r="L42" s="5">
        <v>26.2</v>
      </c>
      <c r="M42" s="5">
        <v>44.25</v>
      </c>
      <c r="N42" s="5">
        <v>39.76</v>
      </c>
      <c r="O42" s="5">
        <v>30.29</v>
      </c>
      <c r="P42" s="5">
        <v>22.9</v>
      </c>
      <c r="Q42" s="5">
        <v>26.15</v>
      </c>
      <c r="R42" s="5">
        <v>21.85</v>
      </c>
      <c r="S42" s="5">
        <v>27</v>
      </c>
      <c r="T42" s="5">
        <v>44.25</v>
      </c>
      <c r="U42" s="5">
        <v>26.375</v>
      </c>
      <c r="V42" s="5">
        <v>33.77</v>
      </c>
      <c r="W42" s="5">
        <v>16.01</v>
      </c>
      <c r="X42" s="5">
        <v>18.19</v>
      </c>
      <c r="Z42" s="17">
        <v>0.116666666666667</v>
      </c>
      <c r="AA42" s="17">
        <v>0.03333333333333333</v>
      </c>
      <c r="AB42" s="17">
        <v>0.18</v>
      </c>
      <c r="AC42" s="17">
        <v>0.16</v>
      </c>
      <c r="AD42" s="17">
        <v>0.18833333333333332</v>
      </c>
      <c r="AE42" s="17">
        <v>0.095</v>
      </c>
      <c r="AF42" s="18">
        <f>0.33/3</f>
        <v>0.11</v>
      </c>
      <c r="AG42" s="17">
        <v>0.08</v>
      </c>
      <c r="AH42" s="17">
        <v>0.17166666666666666</v>
      </c>
      <c r="AI42" s="17">
        <v>0.09166666666666667</v>
      </c>
      <c r="AJ42" s="17">
        <v>0.09166666666666667</v>
      </c>
      <c r="AK42" s="17">
        <v>0.09166666666666667</v>
      </c>
      <c r="AL42" s="17">
        <v>0.125</v>
      </c>
      <c r="AM42" s="17">
        <v>0.1</v>
      </c>
      <c r="AN42" s="17">
        <v>0.07666666666666667</v>
      </c>
      <c r="AO42" s="17">
        <v>0.111</v>
      </c>
      <c r="AP42" s="17">
        <v>0.08333333333333333</v>
      </c>
      <c r="AQ42" s="17">
        <v>0.13666666666666666</v>
      </c>
      <c r="AR42" s="17">
        <v>0.19666666666666666</v>
      </c>
      <c r="AS42" s="17">
        <f t="shared" si="12"/>
        <v>0.09166666666666667</v>
      </c>
      <c r="AT42" s="17">
        <v>0.119</v>
      </c>
      <c r="AU42" s="17">
        <v>0.06333333333333334</v>
      </c>
      <c r="AV42" s="17">
        <v>0.06899999999999999</v>
      </c>
      <c r="AX42" s="5">
        <f aca="true" t="shared" si="17" ref="AX42:AX51">AVERAGE(B42:X42)</f>
        <v>32.01021739130435</v>
      </c>
      <c r="AY42" s="6">
        <f aca="true" t="shared" si="18" ref="AY42:AY51">AVERAGE(Z42:AV42)</f>
        <v>0.11227536231884062</v>
      </c>
      <c r="AZ42" s="9">
        <f aca="true" t="shared" si="19" ref="AZ42:AZ51">AZ41+((AZ41*AY42)/AX42)</f>
        <v>1.161027303279363</v>
      </c>
      <c r="BA42" s="9">
        <f aca="true" t="shared" si="20" ref="BA42:BA51">AX42*AZ42</f>
        <v>37.16473637521226</v>
      </c>
      <c r="BB42" s="9">
        <f>((BA42/BA$41)-1)*100</f>
        <v>-1.9010757256888278</v>
      </c>
      <c r="BC42">
        <f t="shared" si="7"/>
        <v>-0.019010757256888278</v>
      </c>
    </row>
    <row r="43" spans="1:55" ht="12.75">
      <c r="A43" s="1">
        <v>38384</v>
      </c>
      <c r="B43" s="5">
        <v>33.4</v>
      </c>
      <c r="C43" s="5">
        <v>11.98</v>
      </c>
      <c r="D43" s="5">
        <v>46.15</v>
      </c>
      <c r="E43" s="5">
        <v>40.45</v>
      </c>
      <c r="F43" s="5">
        <v>42.75</v>
      </c>
      <c r="G43" s="5">
        <v>51.47</v>
      </c>
      <c r="H43" s="5">
        <v>36.015</v>
      </c>
      <c r="I43" s="5">
        <v>25.48</v>
      </c>
      <c r="J43" s="5">
        <v>44.22</v>
      </c>
      <c r="K43" s="5">
        <v>26.99</v>
      </c>
      <c r="L43" s="5">
        <v>25.72</v>
      </c>
      <c r="M43" s="5">
        <v>45.36</v>
      </c>
      <c r="N43" s="5">
        <v>41.24</v>
      </c>
      <c r="O43" s="5">
        <v>28.91</v>
      </c>
      <c r="P43" s="5">
        <v>22.64</v>
      </c>
      <c r="Q43" s="5">
        <v>25.95</v>
      </c>
      <c r="R43" s="5">
        <v>22.04</v>
      </c>
      <c r="S43" s="5">
        <v>27.27</v>
      </c>
      <c r="T43" s="5">
        <v>43.34</v>
      </c>
      <c r="U43" s="5">
        <v>27.275</v>
      </c>
      <c r="V43" s="5">
        <v>32.12</v>
      </c>
      <c r="W43" s="5">
        <v>15.89</v>
      </c>
      <c r="X43" s="5">
        <v>17.72</v>
      </c>
      <c r="Z43" s="17">
        <v>0.116666666666667</v>
      </c>
      <c r="AA43" s="17">
        <v>0.03333333333333333</v>
      </c>
      <c r="AB43" s="17">
        <v>0.18</v>
      </c>
      <c r="AC43" s="17">
        <v>0.16</v>
      </c>
      <c r="AD43" s="17">
        <v>0.19</v>
      </c>
      <c r="AE43" s="17">
        <v>0.095</v>
      </c>
      <c r="AF43" s="18">
        <f>0.34/3</f>
        <v>0.11333333333333334</v>
      </c>
      <c r="AG43" s="17">
        <v>0.08</v>
      </c>
      <c r="AH43" s="17">
        <v>0.17166666666666666</v>
      </c>
      <c r="AI43" s="17">
        <v>0.09166666666666667</v>
      </c>
      <c r="AJ43" s="17">
        <v>0.09166666666666667</v>
      </c>
      <c r="AK43" s="17">
        <v>0.13333333333333333</v>
      </c>
      <c r="AL43" s="17">
        <v>0.13733333333333334</v>
      </c>
      <c r="AM43" s="17">
        <v>0.1</v>
      </c>
      <c r="AN43" s="17">
        <v>0.07666666666666667</v>
      </c>
      <c r="AO43" s="17">
        <v>0.111</v>
      </c>
      <c r="AP43" s="17">
        <v>0.08333333333333333</v>
      </c>
      <c r="AQ43" s="17">
        <v>0.13666666666666666</v>
      </c>
      <c r="AR43" s="17">
        <v>0.19666666666666666</v>
      </c>
      <c r="AS43" s="17">
        <f t="shared" si="12"/>
        <v>0.09166666666666667</v>
      </c>
      <c r="AT43" s="17">
        <v>0.119</v>
      </c>
      <c r="AU43" s="17">
        <v>0.06333333333333334</v>
      </c>
      <c r="AV43" s="17">
        <v>0.06899999999999999</v>
      </c>
      <c r="AX43" s="5">
        <f t="shared" si="17"/>
        <v>31.929565217391314</v>
      </c>
      <c r="AY43" s="6">
        <f t="shared" si="18"/>
        <v>0.11484057971014494</v>
      </c>
      <c r="AZ43" s="9">
        <f t="shared" si="19"/>
        <v>1.1652031524542614</v>
      </c>
      <c r="BA43" s="9">
        <f t="shared" si="20"/>
        <v>37.2044300477983</v>
      </c>
      <c r="BB43" s="9">
        <f aca="true" t="shared" si="21" ref="BB43:BB52">((BA43/BA$41)-1)*100</f>
        <v>-1.7963014971869806</v>
      </c>
      <c r="BC43">
        <f t="shared" si="7"/>
        <v>-0.017963014971869806</v>
      </c>
    </row>
    <row r="44" spans="1:55" ht="12.75">
      <c r="A44" s="1">
        <v>38412</v>
      </c>
      <c r="B44" s="5">
        <v>34.06</v>
      </c>
      <c r="C44" s="5">
        <v>12.03</v>
      </c>
      <c r="D44" s="5">
        <v>45.7</v>
      </c>
      <c r="E44" s="5">
        <v>40.52</v>
      </c>
      <c r="F44" s="5">
        <v>42.18</v>
      </c>
      <c r="G44" s="5">
        <v>51.7</v>
      </c>
      <c r="H44" s="5">
        <v>37.215</v>
      </c>
      <c r="I44" s="5">
        <v>25</v>
      </c>
      <c r="J44" s="5">
        <v>45.48</v>
      </c>
      <c r="K44" s="5">
        <v>28.01</v>
      </c>
      <c r="L44" s="5">
        <v>26.22</v>
      </c>
      <c r="M44" s="5">
        <v>45.89</v>
      </c>
      <c r="N44" s="5">
        <v>41.95</v>
      </c>
      <c r="O44" s="5">
        <v>28.37</v>
      </c>
      <c r="P44" s="5">
        <v>22.79</v>
      </c>
      <c r="Q44" s="5">
        <v>26.95</v>
      </c>
      <c r="R44" s="5">
        <v>20.99</v>
      </c>
      <c r="S44" s="5">
        <v>26.995</v>
      </c>
      <c r="T44" s="5">
        <v>41.95</v>
      </c>
      <c r="U44" s="5">
        <v>27.195</v>
      </c>
      <c r="V44" s="5">
        <v>31.83</v>
      </c>
      <c r="W44" s="5">
        <v>15.68</v>
      </c>
      <c r="X44" s="5">
        <v>17.18</v>
      </c>
      <c r="Z44" s="17">
        <v>0.11666666666666665</v>
      </c>
      <c r="AA44" s="17">
        <v>0.03333333333333333</v>
      </c>
      <c r="AB44" s="17">
        <v>0.18</v>
      </c>
      <c r="AC44" s="17">
        <v>0.16</v>
      </c>
      <c r="AD44" s="17">
        <v>0.19</v>
      </c>
      <c r="AE44" s="17">
        <v>0.11166666666666668</v>
      </c>
      <c r="AF44" s="18">
        <f aca="true" t="shared" si="22" ref="AF44:AF54">0.34/3</f>
        <v>0.11333333333333334</v>
      </c>
      <c r="AG44" s="17">
        <v>0.08</v>
      </c>
      <c r="AH44" s="17">
        <v>0.17166666666666666</v>
      </c>
      <c r="AI44" s="17">
        <v>0.09166666666666667</v>
      </c>
      <c r="AJ44" s="17">
        <v>0.09166666666666667</v>
      </c>
      <c r="AK44" s="17">
        <v>0.13333333333333333</v>
      </c>
      <c r="AL44" s="17">
        <v>0.13733333333333334</v>
      </c>
      <c r="AM44" s="17">
        <v>0.1</v>
      </c>
      <c r="AN44" s="17">
        <v>0.07666666666666667</v>
      </c>
      <c r="AO44" s="17">
        <v>0.111</v>
      </c>
      <c r="AP44" s="17">
        <v>0.08333333333333333</v>
      </c>
      <c r="AQ44" s="17">
        <v>0.07666666666666667</v>
      </c>
      <c r="AR44" s="17">
        <v>0.19666666666666666</v>
      </c>
      <c r="AS44" s="17">
        <f t="shared" si="12"/>
        <v>0.09166666666666667</v>
      </c>
      <c r="AT44" s="17">
        <v>0.119</v>
      </c>
      <c r="AU44" s="17">
        <v>0.06333333333333334</v>
      </c>
      <c r="AV44" s="17">
        <v>0.06899999999999999</v>
      </c>
      <c r="AX44" s="5">
        <f t="shared" si="17"/>
        <v>31.995000000000005</v>
      </c>
      <c r="AY44" s="6">
        <f t="shared" si="18"/>
        <v>0.11295652173913047</v>
      </c>
      <c r="AZ44" s="9">
        <f t="shared" si="19"/>
        <v>1.1693168356929144</v>
      </c>
      <c r="BA44" s="9">
        <f t="shared" si="20"/>
        <v>37.412292157994806</v>
      </c>
      <c r="BB44" s="9">
        <f t="shared" si="21"/>
        <v>-1.247634900932959</v>
      </c>
      <c r="BC44">
        <f t="shared" si="7"/>
        <v>-0.01247634900932959</v>
      </c>
    </row>
    <row r="45" spans="1:55" ht="12.75">
      <c r="A45" s="1">
        <v>38443</v>
      </c>
      <c r="B45" s="5">
        <v>35.22</v>
      </c>
      <c r="C45" s="5">
        <v>11.84</v>
      </c>
      <c r="D45" s="5">
        <v>42.65</v>
      </c>
      <c r="E45" s="5">
        <v>39.6</v>
      </c>
      <c r="F45" s="5">
        <v>43.28</v>
      </c>
      <c r="G45" s="5">
        <v>52.56</v>
      </c>
      <c r="H45" s="5">
        <v>37.7</v>
      </c>
      <c r="I45" s="5">
        <v>25.44</v>
      </c>
      <c r="J45" s="5">
        <v>45.95</v>
      </c>
      <c r="K45" s="5">
        <v>29.19</v>
      </c>
      <c r="L45" s="5">
        <v>26.02</v>
      </c>
      <c r="M45" s="5">
        <v>49.5</v>
      </c>
      <c r="N45" s="5">
        <v>43.52</v>
      </c>
      <c r="O45" s="5">
        <v>26.98</v>
      </c>
      <c r="P45" s="5">
        <v>23.24</v>
      </c>
      <c r="Q45" s="5">
        <v>27.6</v>
      </c>
      <c r="R45" s="5">
        <v>21.67</v>
      </c>
      <c r="S45" s="5">
        <v>27.13</v>
      </c>
      <c r="T45" s="5">
        <v>41.99</v>
      </c>
      <c r="U45" s="5">
        <v>29.05</v>
      </c>
      <c r="V45" s="5">
        <v>32.95</v>
      </c>
      <c r="W45" s="5">
        <v>16.61</v>
      </c>
      <c r="X45" s="5">
        <v>17.18</v>
      </c>
      <c r="Z45" s="17">
        <v>0.11666666666666665</v>
      </c>
      <c r="AA45" s="17">
        <v>0.03333333333333333</v>
      </c>
      <c r="AB45" s="17">
        <v>0.18</v>
      </c>
      <c r="AC45" s="17">
        <v>0.16</v>
      </c>
      <c r="AD45" s="17">
        <v>0.19</v>
      </c>
      <c r="AE45" s="17">
        <v>0.11166666666666668</v>
      </c>
      <c r="AF45" s="18">
        <f t="shared" si="22"/>
        <v>0.11333333333333334</v>
      </c>
      <c r="AG45" s="17">
        <v>0.08</v>
      </c>
      <c r="AH45" s="17">
        <v>0.17166666666666666</v>
      </c>
      <c r="AI45" s="17">
        <v>0.09166666666666667</v>
      </c>
      <c r="AJ45" s="17">
        <v>0.09166666666666667</v>
      </c>
      <c r="AK45" s="17">
        <v>0.13333333333333333</v>
      </c>
      <c r="AL45" s="17">
        <v>0.13733333333333334</v>
      </c>
      <c r="AM45" s="17">
        <v>0.1</v>
      </c>
      <c r="AN45" s="17">
        <v>0.07666666666666667</v>
      </c>
      <c r="AO45" s="17">
        <v>0.111</v>
      </c>
      <c r="AP45" s="17">
        <v>0.08333333333333333</v>
      </c>
      <c r="AQ45" s="17">
        <v>0.07666666666666667</v>
      </c>
      <c r="AR45" s="17">
        <v>0.19666666666666666</v>
      </c>
      <c r="AS45" s="17">
        <f t="shared" si="12"/>
        <v>0.09166666666666667</v>
      </c>
      <c r="AT45" s="17">
        <v>0.12433333333333334</v>
      </c>
      <c r="AU45" s="17">
        <v>0.06333333333333334</v>
      </c>
      <c r="AV45" s="17">
        <v>0.06899999999999999</v>
      </c>
      <c r="AX45" s="5">
        <f t="shared" si="17"/>
        <v>32.47260869565217</v>
      </c>
      <c r="AY45" s="6">
        <f t="shared" si="18"/>
        <v>0.11318840579710147</v>
      </c>
      <c r="AZ45" s="9">
        <f t="shared" si="19"/>
        <v>1.1733926741863434</v>
      </c>
      <c r="BA45" s="9">
        <f t="shared" si="20"/>
        <v>38.10312115519801</v>
      </c>
      <c r="BB45" s="9">
        <f t="shared" si="21"/>
        <v>0.5758566152973543</v>
      </c>
      <c r="BC45">
        <f t="shared" si="7"/>
        <v>0.005758566152973543</v>
      </c>
    </row>
    <row r="46" spans="1:55" ht="12.75">
      <c r="A46" s="1">
        <v>38473</v>
      </c>
      <c r="B46" s="5">
        <v>35.69</v>
      </c>
      <c r="C46" s="5">
        <v>12.26</v>
      </c>
      <c r="D46" s="5">
        <v>45.2</v>
      </c>
      <c r="E46" s="5">
        <v>41.23</v>
      </c>
      <c r="F46" s="5">
        <v>45.51</v>
      </c>
      <c r="G46" s="5">
        <v>53.45</v>
      </c>
      <c r="H46" s="5">
        <v>35.155</v>
      </c>
      <c r="I46" s="5">
        <v>25.31</v>
      </c>
      <c r="J46" s="5">
        <v>47.54</v>
      </c>
      <c r="K46" s="5">
        <v>27.48</v>
      </c>
      <c r="L46" s="5">
        <v>28</v>
      </c>
      <c r="M46" s="5">
        <v>46.85</v>
      </c>
      <c r="N46" s="5">
        <v>44.3</v>
      </c>
      <c r="O46" s="5">
        <v>28.32</v>
      </c>
      <c r="P46" s="5">
        <v>24.1</v>
      </c>
      <c r="Q46" s="5">
        <v>27.75</v>
      </c>
      <c r="R46" s="5">
        <v>22.54</v>
      </c>
      <c r="S46" s="5">
        <v>28.755</v>
      </c>
      <c r="T46" s="5">
        <v>44.23</v>
      </c>
      <c r="U46" s="5">
        <v>27.75</v>
      </c>
      <c r="V46" s="5">
        <v>33.95</v>
      </c>
      <c r="W46" s="5">
        <v>17.68</v>
      </c>
      <c r="X46" s="5">
        <v>18.43</v>
      </c>
      <c r="Z46" s="17">
        <v>0.11666666666666665</v>
      </c>
      <c r="AA46" s="17">
        <v>0.03333333333333333</v>
      </c>
      <c r="AB46" s="17">
        <v>0.18</v>
      </c>
      <c r="AC46" s="17">
        <v>0.16</v>
      </c>
      <c r="AD46" s="17">
        <v>0.19</v>
      </c>
      <c r="AE46" s="17">
        <v>0.11166666666666668</v>
      </c>
      <c r="AF46" s="18">
        <f t="shared" si="22"/>
        <v>0.11333333333333334</v>
      </c>
      <c r="AG46" s="17">
        <v>0.08</v>
      </c>
      <c r="AH46" s="17">
        <v>0.17166666666666666</v>
      </c>
      <c r="AI46" s="17">
        <v>0.09166666666666667</v>
      </c>
      <c r="AJ46" s="17">
        <v>0.09166666666666667</v>
      </c>
      <c r="AK46" s="17">
        <v>0.13333333333333333</v>
      </c>
      <c r="AL46" s="17">
        <v>0.13733333333333334</v>
      </c>
      <c r="AM46" s="17">
        <v>0.1</v>
      </c>
      <c r="AN46" s="17">
        <v>0.07666666666666667</v>
      </c>
      <c r="AO46" s="17">
        <v>0.111</v>
      </c>
      <c r="AP46" s="17">
        <v>0.08333333333333333</v>
      </c>
      <c r="AQ46" s="17">
        <v>0.07666666666666667</v>
      </c>
      <c r="AR46" s="17">
        <v>0.19666666666666666</v>
      </c>
      <c r="AS46" s="17">
        <f t="shared" si="12"/>
        <v>0.09166666666666667</v>
      </c>
      <c r="AT46" s="17">
        <v>0.12433333333333334</v>
      </c>
      <c r="AU46" s="17">
        <v>0.06333333333333334</v>
      </c>
      <c r="AV46" s="17">
        <v>0.06899999999999999</v>
      </c>
      <c r="AX46" s="5">
        <f t="shared" si="17"/>
        <v>33.10782608695652</v>
      </c>
      <c r="AY46" s="6">
        <f t="shared" si="18"/>
        <v>0.11318840579710147</v>
      </c>
      <c r="AZ46" s="9">
        <f t="shared" si="19"/>
        <v>1.177404246731648</v>
      </c>
      <c r="BA46" s="9">
        <f t="shared" si="20"/>
        <v>38.98129503483545</v>
      </c>
      <c r="BB46" s="9">
        <f t="shared" si="21"/>
        <v>2.893858068300781</v>
      </c>
      <c r="BC46">
        <f t="shared" si="7"/>
        <v>0.02893858068300781</v>
      </c>
    </row>
    <row r="47" spans="1:55" ht="12.75">
      <c r="A47" s="1">
        <v>38504</v>
      </c>
      <c r="B47" s="5">
        <v>36.87</v>
      </c>
      <c r="C47" s="5">
        <v>13.21</v>
      </c>
      <c r="D47" s="5">
        <v>48.63</v>
      </c>
      <c r="E47" s="5">
        <v>44.82</v>
      </c>
      <c r="F47" s="5">
        <v>46.84</v>
      </c>
      <c r="G47" s="5">
        <v>57.69</v>
      </c>
      <c r="H47" s="5">
        <v>36.695</v>
      </c>
      <c r="I47" s="5">
        <v>27.45</v>
      </c>
      <c r="J47" s="5">
        <v>46.77</v>
      </c>
      <c r="K47" s="5">
        <v>29.73</v>
      </c>
      <c r="L47" s="5">
        <v>28.98</v>
      </c>
      <c r="M47" s="5">
        <v>51.33</v>
      </c>
      <c r="N47" s="5">
        <v>48.11</v>
      </c>
      <c r="O47" s="5">
        <v>30.63</v>
      </c>
      <c r="P47" s="5">
        <v>24.73</v>
      </c>
      <c r="Q47" s="5">
        <v>28.94</v>
      </c>
      <c r="R47" s="5">
        <v>23.94</v>
      </c>
      <c r="S47" s="5">
        <v>29.69</v>
      </c>
      <c r="T47" s="5">
        <v>45.24</v>
      </c>
      <c r="U47" s="5">
        <v>30.41</v>
      </c>
      <c r="V47" s="5">
        <v>34.67</v>
      </c>
      <c r="W47" s="5">
        <v>18.91</v>
      </c>
      <c r="X47" s="5">
        <v>19.52</v>
      </c>
      <c r="Z47" s="17">
        <v>0.11666666666666665</v>
      </c>
      <c r="AA47" s="17">
        <v>0.023333333333333334</v>
      </c>
      <c r="AB47" s="17">
        <v>0.18</v>
      </c>
      <c r="AC47" s="17">
        <v>0.16</v>
      </c>
      <c r="AD47" s="17">
        <v>0.19</v>
      </c>
      <c r="AE47" s="17">
        <v>0.11166666666666668</v>
      </c>
      <c r="AF47" s="18">
        <f t="shared" si="22"/>
        <v>0.11333333333333334</v>
      </c>
      <c r="AG47" s="17">
        <v>0.08</v>
      </c>
      <c r="AH47" s="17">
        <v>0.17166666666666666</v>
      </c>
      <c r="AI47" s="17">
        <v>0.09166666666666667</v>
      </c>
      <c r="AJ47" s="17">
        <v>0.09166666666666667</v>
      </c>
      <c r="AK47" s="17">
        <v>0.13333333333333333</v>
      </c>
      <c r="AL47" s="17">
        <v>0.13733333333333334</v>
      </c>
      <c r="AM47" s="17">
        <v>0.1</v>
      </c>
      <c r="AN47" s="17">
        <v>0.07666666666666667</v>
      </c>
      <c r="AO47" s="17">
        <v>0.111</v>
      </c>
      <c r="AP47" s="17">
        <v>0.08333333333333333</v>
      </c>
      <c r="AQ47" s="17">
        <v>0.07666666666666667</v>
      </c>
      <c r="AR47" s="17">
        <v>0.19666666666666666</v>
      </c>
      <c r="AS47" s="17">
        <f t="shared" si="12"/>
        <v>0.09166666666666667</v>
      </c>
      <c r="AT47" s="17">
        <v>0.12433333333333334</v>
      </c>
      <c r="AU47" s="17">
        <v>0.06333333333333334</v>
      </c>
      <c r="AV47" s="17">
        <v>0.07166666666666667</v>
      </c>
      <c r="AX47" s="5">
        <f t="shared" si="17"/>
        <v>34.94804347826087</v>
      </c>
      <c r="AY47" s="6">
        <f t="shared" si="18"/>
        <v>0.11286956521739133</v>
      </c>
      <c r="AZ47" s="9">
        <f t="shared" si="19"/>
        <v>1.1812068374402345</v>
      </c>
      <c r="BA47" s="9">
        <f t="shared" si="20"/>
        <v>41.28086791168033</v>
      </c>
      <c r="BB47" s="9">
        <f t="shared" si="21"/>
        <v>8.963741713683637</v>
      </c>
      <c r="BC47">
        <f t="shared" si="7"/>
        <v>0.08963741713683637</v>
      </c>
    </row>
    <row r="48" spans="1:55" ht="12.75">
      <c r="A48" s="1">
        <v>38534</v>
      </c>
      <c r="B48" s="5">
        <v>38.7</v>
      </c>
      <c r="C48" s="5">
        <v>13.74</v>
      </c>
      <c r="D48" s="5">
        <v>49.15</v>
      </c>
      <c r="E48" s="5">
        <v>44.15</v>
      </c>
      <c r="F48" s="5">
        <v>48.16</v>
      </c>
      <c r="G48" s="5">
        <v>60.21</v>
      </c>
      <c r="H48" s="5">
        <v>36.93</v>
      </c>
      <c r="I48" s="5">
        <v>27.6</v>
      </c>
      <c r="J48" s="5">
        <v>47</v>
      </c>
      <c r="K48" s="5">
        <v>29.54</v>
      </c>
      <c r="L48" s="5">
        <v>27.87</v>
      </c>
      <c r="M48" s="5">
        <v>53.52</v>
      </c>
      <c r="N48" s="5">
        <v>49.78</v>
      </c>
      <c r="O48" s="5">
        <v>31.45</v>
      </c>
      <c r="P48" s="5">
        <v>24.29</v>
      </c>
      <c r="Q48" s="5">
        <v>30.38</v>
      </c>
      <c r="R48" s="5">
        <v>23.87</v>
      </c>
      <c r="S48" s="5">
        <v>30.79</v>
      </c>
      <c r="T48" s="5">
        <v>44.61</v>
      </c>
      <c r="U48" s="5">
        <v>32.15</v>
      </c>
      <c r="V48" s="5">
        <v>34.99</v>
      </c>
      <c r="W48" s="5">
        <v>18.96</v>
      </c>
      <c r="X48" s="5">
        <v>19.41</v>
      </c>
      <c r="Z48" s="17">
        <v>0.11666666666666665</v>
      </c>
      <c r="AA48" s="17">
        <v>0.023333333333333334</v>
      </c>
      <c r="AB48" s="17">
        <v>0.18</v>
      </c>
      <c r="AC48" s="17">
        <v>0.16</v>
      </c>
      <c r="AD48" s="17">
        <v>0.19</v>
      </c>
      <c r="AE48" s="17">
        <v>0.11166666666666668</v>
      </c>
      <c r="AF48" s="18">
        <f t="shared" si="22"/>
        <v>0.11333333333333334</v>
      </c>
      <c r="AG48" s="17">
        <v>0.08</v>
      </c>
      <c r="AH48" s="17">
        <v>0.17166666666666666</v>
      </c>
      <c r="AI48" s="17">
        <v>0.09166666666666667</v>
      </c>
      <c r="AJ48" s="17">
        <v>0.09166666666666667</v>
      </c>
      <c r="AK48" s="17">
        <v>0.13333333333333333</v>
      </c>
      <c r="AL48" s="17">
        <v>0.13733333333333334</v>
      </c>
      <c r="AM48" s="17">
        <v>0.1</v>
      </c>
      <c r="AN48" s="17">
        <v>0.07666666666666667</v>
      </c>
      <c r="AO48" s="17">
        <v>0.111</v>
      </c>
      <c r="AP48" s="17">
        <v>0.08333333333333333</v>
      </c>
      <c r="AQ48" s="17">
        <v>0.07666666666666667</v>
      </c>
      <c r="AR48" s="17">
        <v>0.19666666666666666</v>
      </c>
      <c r="AS48" s="17">
        <f t="shared" si="12"/>
        <v>0.09166666666666667</v>
      </c>
      <c r="AT48" s="17">
        <v>0.12433333333333334</v>
      </c>
      <c r="AU48" s="17">
        <v>0.06333333333333334</v>
      </c>
      <c r="AV48" s="17">
        <v>0.07166666666666667</v>
      </c>
      <c r="AX48" s="5">
        <f t="shared" si="17"/>
        <v>35.53260869565217</v>
      </c>
      <c r="AY48" s="6">
        <f t="shared" si="18"/>
        <v>0.11286956521739133</v>
      </c>
      <c r="AZ48" s="9">
        <f t="shared" si="19"/>
        <v>1.1849589487280838</v>
      </c>
      <c r="BA48" s="9">
        <f t="shared" si="20"/>
        <v>42.10468264556637</v>
      </c>
      <c r="BB48" s="9">
        <f t="shared" si="21"/>
        <v>11.138258394755795</v>
      </c>
      <c r="BC48">
        <f t="shared" si="7"/>
        <v>0.11138258394755794</v>
      </c>
    </row>
    <row r="49" spans="1:55" ht="12.75">
      <c r="A49" s="1">
        <v>38565</v>
      </c>
      <c r="B49" s="5">
        <v>37.18</v>
      </c>
      <c r="C49" s="5">
        <v>14.21</v>
      </c>
      <c r="D49" s="5">
        <v>48.1</v>
      </c>
      <c r="E49" s="5">
        <v>44.04</v>
      </c>
      <c r="F49" s="5">
        <v>46.91</v>
      </c>
      <c r="G49" s="5">
        <v>58.75</v>
      </c>
      <c r="H49" s="5">
        <v>38.24</v>
      </c>
      <c r="I49" s="5">
        <v>26.99</v>
      </c>
      <c r="J49" s="5">
        <v>45.77</v>
      </c>
      <c r="K49" s="5">
        <v>28.99</v>
      </c>
      <c r="L49" s="5">
        <v>26.22</v>
      </c>
      <c r="M49" s="5">
        <v>53.89</v>
      </c>
      <c r="N49" s="5">
        <v>51.03</v>
      </c>
      <c r="O49" s="5">
        <v>30.7</v>
      </c>
      <c r="P49" s="5">
        <v>24.14</v>
      </c>
      <c r="Q49" s="5">
        <v>29.03</v>
      </c>
      <c r="R49" s="5">
        <v>22.84</v>
      </c>
      <c r="S49" s="5">
        <v>31.96</v>
      </c>
      <c r="T49" s="5">
        <v>43.59</v>
      </c>
      <c r="U49" s="5">
        <v>32.275</v>
      </c>
      <c r="V49" s="5">
        <v>34.4</v>
      </c>
      <c r="W49" s="5">
        <v>17.41</v>
      </c>
      <c r="X49" s="5">
        <v>19.24</v>
      </c>
      <c r="Z49" s="17">
        <v>0.11666666666666665</v>
      </c>
      <c r="AA49" s="17">
        <v>0.023333333333333334</v>
      </c>
      <c r="AB49" s="17">
        <v>0.18</v>
      </c>
      <c r="AC49" s="17">
        <v>0.16</v>
      </c>
      <c r="AD49" s="17">
        <v>0.19</v>
      </c>
      <c r="AE49" s="17">
        <v>0.11166666666666668</v>
      </c>
      <c r="AF49" s="18">
        <f t="shared" si="22"/>
        <v>0.11333333333333334</v>
      </c>
      <c r="AG49" s="17">
        <v>0.08</v>
      </c>
      <c r="AH49" s="17">
        <v>0.17166666666666666</v>
      </c>
      <c r="AI49" s="17">
        <v>0.10333333333333333</v>
      </c>
      <c r="AJ49" s="17">
        <v>0.09166666666666667</v>
      </c>
      <c r="AK49" s="17">
        <v>0.13333333333333333</v>
      </c>
      <c r="AL49" s="17">
        <v>0.13733333333333334</v>
      </c>
      <c r="AM49" s="17">
        <v>0.1</v>
      </c>
      <c r="AN49" s="17">
        <v>0.07666666666666667</v>
      </c>
      <c r="AO49" s="17">
        <v>0.111</v>
      </c>
      <c r="AP49" s="17">
        <v>0.08333333333333333</v>
      </c>
      <c r="AQ49" s="17">
        <v>0.07666666666666667</v>
      </c>
      <c r="AR49" s="17">
        <v>0.19666666666666666</v>
      </c>
      <c r="AS49" s="17">
        <f t="shared" si="12"/>
        <v>0.09166666666666667</v>
      </c>
      <c r="AT49" s="17">
        <v>0.12433333333333334</v>
      </c>
      <c r="AU49" s="17">
        <v>0.06333333333333334</v>
      </c>
      <c r="AV49" s="17">
        <v>0.07166666666666667</v>
      </c>
      <c r="AX49" s="5">
        <f t="shared" si="17"/>
        <v>35.03934782608695</v>
      </c>
      <c r="AY49" s="6">
        <f t="shared" si="18"/>
        <v>0.11337681159420292</v>
      </c>
      <c r="AZ49" s="9">
        <f t="shared" si="19"/>
        <v>1.1887931201899393</v>
      </c>
      <c r="BA49" s="9">
        <f t="shared" si="20"/>
        <v>41.65453563159448</v>
      </c>
      <c r="BB49" s="9">
        <f t="shared" si="21"/>
        <v>9.950063828000054</v>
      </c>
      <c r="BC49">
        <f t="shared" si="7"/>
        <v>0.09950063828000054</v>
      </c>
    </row>
    <row r="50" spans="1:55" ht="12.75">
      <c r="A50" s="1">
        <v>38596</v>
      </c>
      <c r="B50" s="5">
        <v>39.7</v>
      </c>
      <c r="C50" s="5">
        <v>14.87</v>
      </c>
      <c r="D50" s="5">
        <v>47.48</v>
      </c>
      <c r="E50" s="5">
        <v>44.41</v>
      </c>
      <c r="F50" s="5">
        <v>48.55</v>
      </c>
      <c r="G50" s="5">
        <v>61.6</v>
      </c>
      <c r="H50" s="5">
        <v>43.07</v>
      </c>
      <c r="I50" s="5">
        <v>27.8</v>
      </c>
      <c r="J50" s="5">
        <v>45.86</v>
      </c>
      <c r="K50" s="5">
        <v>29.17</v>
      </c>
      <c r="L50" s="5">
        <v>25.19</v>
      </c>
      <c r="M50" s="5">
        <v>53.44</v>
      </c>
      <c r="N50" s="5">
        <v>52.12</v>
      </c>
      <c r="O50" s="5">
        <v>30.13</v>
      </c>
      <c r="P50" s="5">
        <v>24.25</v>
      </c>
      <c r="Q50" s="5">
        <v>28.1</v>
      </c>
      <c r="R50" s="5">
        <v>23.27</v>
      </c>
      <c r="S50" s="5">
        <v>32.33</v>
      </c>
      <c r="T50" s="5">
        <v>44.75</v>
      </c>
      <c r="U50" s="5">
        <v>32.18</v>
      </c>
      <c r="V50" s="5">
        <v>35.76</v>
      </c>
      <c r="W50" s="5">
        <v>18.02</v>
      </c>
      <c r="X50" s="5">
        <v>19.61</v>
      </c>
      <c r="Z50" s="17">
        <v>0.11666666666666665</v>
      </c>
      <c r="AA50" s="17">
        <v>0.023333333333333334</v>
      </c>
      <c r="AB50" s="17">
        <v>0.18</v>
      </c>
      <c r="AC50" s="17">
        <v>0.16</v>
      </c>
      <c r="AD50" s="17">
        <v>0.19</v>
      </c>
      <c r="AE50" s="17">
        <v>0.11166666666666668</v>
      </c>
      <c r="AF50" s="18">
        <f t="shared" si="22"/>
        <v>0.11333333333333334</v>
      </c>
      <c r="AG50" s="17">
        <v>0.08</v>
      </c>
      <c r="AH50" s="17">
        <v>0.17166666666666666</v>
      </c>
      <c r="AI50" s="17">
        <v>0.10333333333333333</v>
      </c>
      <c r="AJ50" s="17">
        <v>0.09166666666666667</v>
      </c>
      <c r="AK50" s="17">
        <v>0.13333333333333333</v>
      </c>
      <c r="AL50" s="17">
        <v>0.13733333333333334</v>
      </c>
      <c r="AM50" s="17">
        <v>0.1</v>
      </c>
      <c r="AN50" s="17">
        <v>0.07666666666666667</v>
      </c>
      <c r="AO50" s="17">
        <v>0.111</v>
      </c>
      <c r="AP50" s="17">
        <v>0.08333333333333333</v>
      </c>
      <c r="AQ50" s="17">
        <v>0.08333333333333333</v>
      </c>
      <c r="AR50" s="17">
        <v>0.19666666666666666</v>
      </c>
      <c r="AS50" s="17">
        <f t="shared" si="12"/>
        <v>0.09166666666666667</v>
      </c>
      <c r="AT50" s="17">
        <v>0.12433333333333334</v>
      </c>
      <c r="AU50" s="17">
        <v>0.06333333333333334</v>
      </c>
      <c r="AV50" s="17">
        <v>0.07166666666666667</v>
      </c>
      <c r="AX50" s="5">
        <f t="shared" si="17"/>
        <v>35.724347826086955</v>
      </c>
      <c r="AY50" s="6">
        <f t="shared" si="18"/>
        <v>0.1136666666666667</v>
      </c>
      <c r="AZ50" s="9">
        <f t="shared" si="19"/>
        <v>1.1925755867582886</v>
      </c>
      <c r="BA50" s="9">
        <f t="shared" si="20"/>
        <v>42.60398507025284</v>
      </c>
      <c r="BB50" s="9">
        <f t="shared" si="21"/>
        <v>12.45620211040035</v>
      </c>
      <c r="BC50">
        <f t="shared" si="7"/>
        <v>0.1245620211040035</v>
      </c>
    </row>
    <row r="51" spans="1:55" ht="12.75">
      <c r="A51" s="1">
        <v>38626</v>
      </c>
      <c r="B51" s="5">
        <v>37.96</v>
      </c>
      <c r="C51" s="5">
        <v>13.24</v>
      </c>
      <c r="D51" s="5">
        <v>46.55</v>
      </c>
      <c r="E51" s="5">
        <v>39.9</v>
      </c>
      <c r="F51" s="5">
        <v>45.5</v>
      </c>
      <c r="G51" s="5">
        <v>54.8</v>
      </c>
      <c r="H51" s="5">
        <v>38.04</v>
      </c>
      <c r="I51" s="5">
        <v>25.77</v>
      </c>
      <c r="J51" s="5">
        <v>43.2</v>
      </c>
      <c r="K51" s="5">
        <v>26.48</v>
      </c>
      <c r="L51" s="5">
        <v>23.85</v>
      </c>
      <c r="M51" s="5">
        <v>52.03</v>
      </c>
      <c r="N51" s="5">
        <v>47.5</v>
      </c>
      <c r="O51" s="5">
        <v>28.87</v>
      </c>
      <c r="P51" s="5">
        <v>23.65</v>
      </c>
      <c r="Q51" s="5">
        <v>25.76</v>
      </c>
      <c r="R51" s="5">
        <v>21.49</v>
      </c>
      <c r="S51" s="5">
        <v>31.34</v>
      </c>
      <c r="T51" s="5">
        <v>43.59</v>
      </c>
      <c r="U51" s="5">
        <v>31.445</v>
      </c>
      <c r="V51" s="5">
        <v>34.99</v>
      </c>
      <c r="W51" s="5">
        <v>17.3</v>
      </c>
      <c r="X51" s="5">
        <v>18.33</v>
      </c>
      <c r="Z51" s="17">
        <v>0.11666666666666665</v>
      </c>
      <c r="AA51" s="17">
        <v>0.023333333333333334</v>
      </c>
      <c r="AB51" s="17">
        <v>0.18</v>
      </c>
      <c r="AC51" s="17">
        <v>0.16</v>
      </c>
      <c r="AD51" s="17">
        <v>0.19</v>
      </c>
      <c r="AE51" s="17">
        <v>0.11166666666666668</v>
      </c>
      <c r="AF51" s="18">
        <f t="shared" si="22"/>
        <v>0.11333333333333334</v>
      </c>
      <c r="AG51" s="17">
        <v>0.08</v>
      </c>
      <c r="AH51" s="17">
        <v>0.17166666666666666</v>
      </c>
      <c r="AI51" s="17">
        <v>0.10333333333333333</v>
      </c>
      <c r="AJ51" s="17">
        <v>0.09666666666666666</v>
      </c>
      <c r="AK51" s="17">
        <v>0.13333333333333333</v>
      </c>
      <c r="AL51" s="17">
        <v>0.13733333333333334</v>
      </c>
      <c r="AM51" s="17">
        <v>0.1</v>
      </c>
      <c r="AN51" s="17">
        <v>0.07666666666666667</v>
      </c>
      <c r="AO51" s="17">
        <v>0.111</v>
      </c>
      <c r="AP51" s="17">
        <v>0.08333333333333333</v>
      </c>
      <c r="AQ51" s="17">
        <v>0.08333333333333333</v>
      </c>
      <c r="AR51" s="17">
        <v>0.19666666666666666</v>
      </c>
      <c r="AS51" s="17">
        <f t="shared" si="12"/>
        <v>0.09166666666666667</v>
      </c>
      <c r="AT51" s="17">
        <v>0.12433333333333334</v>
      </c>
      <c r="AU51" s="17">
        <v>0.06333333333333334</v>
      </c>
      <c r="AV51" s="17">
        <v>0.07166666666666667</v>
      </c>
      <c r="AX51" s="5">
        <f t="shared" si="17"/>
        <v>33.54717391304349</v>
      </c>
      <c r="AY51" s="6">
        <f t="shared" si="18"/>
        <v>0.11388405797101452</v>
      </c>
      <c r="AZ51" s="9">
        <f t="shared" si="19"/>
        <v>1.1966240752422734</v>
      </c>
      <c r="BA51" s="9">
        <f t="shared" si="20"/>
        <v>40.14335596068738</v>
      </c>
      <c r="BB51" s="9">
        <f t="shared" si="21"/>
        <v>5.961199260133276</v>
      </c>
      <c r="BC51">
        <f t="shared" si="7"/>
        <v>0.059611992601332764</v>
      </c>
    </row>
    <row r="52" spans="1:55" ht="12.75">
      <c r="A52" s="1">
        <v>38657</v>
      </c>
      <c r="B52" s="5">
        <v>36.54</v>
      </c>
      <c r="C52" s="5">
        <v>13.22</v>
      </c>
      <c r="D52" s="5">
        <v>46.7</v>
      </c>
      <c r="E52" s="5">
        <v>41.08</v>
      </c>
      <c r="F52" s="5">
        <v>45.54</v>
      </c>
      <c r="G52" s="5">
        <v>52.99</v>
      </c>
      <c r="H52" s="5">
        <v>37.975</v>
      </c>
      <c r="I52" s="5">
        <v>25.55</v>
      </c>
      <c r="J52" s="5">
        <v>43.64</v>
      </c>
      <c r="K52" s="5">
        <v>26.86</v>
      </c>
      <c r="L52" s="5">
        <v>23.45</v>
      </c>
      <c r="M52" s="5">
        <v>52.04</v>
      </c>
      <c r="N52" s="5">
        <v>46.96</v>
      </c>
      <c r="O52" s="5">
        <v>28.56</v>
      </c>
      <c r="P52" s="5">
        <v>21.53</v>
      </c>
      <c r="Q52" s="5">
        <v>26.76</v>
      </c>
      <c r="R52" s="5">
        <v>21.67</v>
      </c>
      <c r="S52" s="5">
        <v>29.4</v>
      </c>
      <c r="T52" s="5">
        <v>44.78</v>
      </c>
      <c r="U52" s="5">
        <v>31.36</v>
      </c>
      <c r="V52" s="5">
        <v>34.71</v>
      </c>
      <c r="W52" s="5">
        <v>17.49</v>
      </c>
      <c r="X52" s="5">
        <v>18.51</v>
      </c>
      <c r="Z52" s="19">
        <v>0.12333333333333334</v>
      </c>
      <c r="AA52" s="19">
        <v>0.023333333333333334</v>
      </c>
      <c r="AB52" s="19">
        <v>0.18</v>
      </c>
      <c r="AC52" s="19">
        <v>0.16</v>
      </c>
      <c r="AD52" s="19">
        <v>0.19</v>
      </c>
      <c r="AE52" s="19">
        <v>0.11166666666666668</v>
      </c>
      <c r="AF52" s="18">
        <f t="shared" si="22"/>
        <v>0.11333333333333334</v>
      </c>
      <c r="AG52" s="17">
        <v>0.08</v>
      </c>
      <c r="AH52" s="19">
        <v>0.17166666666666666</v>
      </c>
      <c r="AI52" s="19">
        <v>0.10333333333333333</v>
      </c>
      <c r="AJ52" s="19">
        <v>0.09666666666666666</v>
      </c>
      <c r="AK52" s="19">
        <v>0.13333333333333333</v>
      </c>
      <c r="AL52" s="19">
        <v>0.14333333333333334</v>
      </c>
      <c r="AM52" s="19">
        <v>0.1</v>
      </c>
      <c r="AN52" s="19">
        <v>0.07666666666666667</v>
      </c>
      <c r="AO52" s="19">
        <v>0.111</v>
      </c>
      <c r="AP52" s="19">
        <v>0.08333333333333333</v>
      </c>
      <c r="AQ52" s="19">
        <v>0.08333333333333333</v>
      </c>
      <c r="AR52" s="19">
        <v>0.19666666666666666</v>
      </c>
      <c r="AS52" s="17">
        <f t="shared" si="12"/>
        <v>0.09166666666666667</v>
      </c>
      <c r="AT52" s="19">
        <v>0.12433333333333334</v>
      </c>
      <c r="AU52" s="19">
        <v>0.06333333333333334</v>
      </c>
      <c r="AV52" s="19">
        <v>0.07166666666666667</v>
      </c>
      <c r="AX52" s="5">
        <f>AVERAGE(B52:X52)</f>
        <v>33.36152173913043</v>
      </c>
      <c r="AY52" s="6">
        <f>AVERAGE(Z52:AV52)</f>
        <v>0.11443478260869569</v>
      </c>
      <c r="AZ52" s="9">
        <f>AZ51+((AZ51*AY52)/AX52)</f>
        <v>1.2007286666630559</v>
      </c>
      <c r="BA52" s="9">
        <f>AX52*AZ52</f>
        <v>40.05813551567664</v>
      </c>
      <c r="BB52" s="9">
        <f t="shared" si="21"/>
        <v>5.736253927618895</v>
      </c>
      <c r="BC52">
        <f t="shared" si="7"/>
        <v>0.05736253927618895</v>
      </c>
    </row>
    <row r="53" spans="1:55" ht="12.75">
      <c r="A53" s="12" t="s">
        <v>29</v>
      </c>
      <c r="B53" s="5">
        <v>37.09</v>
      </c>
      <c r="C53" s="5">
        <v>12.85</v>
      </c>
      <c r="D53" s="5">
        <v>45.9</v>
      </c>
      <c r="E53" s="5">
        <v>42.46</v>
      </c>
      <c r="F53" s="5">
        <v>46.33</v>
      </c>
      <c r="G53" s="5">
        <v>57.6</v>
      </c>
      <c r="H53" s="5">
        <v>38.6</v>
      </c>
      <c r="I53" s="5">
        <v>26.01</v>
      </c>
      <c r="J53" s="5">
        <v>43.19</v>
      </c>
      <c r="K53" s="5">
        <v>27.45</v>
      </c>
      <c r="L53" s="5">
        <v>22.8</v>
      </c>
      <c r="M53" s="5">
        <v>53.14</v>
      </c>
      <c r="N53" s="5">
        <v>48.99</v>
      </c>
      <c r="O53" s="5">
        <v>29.3</v>
      </c>
      <c r="P53" s="5">
        <v>20.86</v>
      </c>
      <c r="Q53" s="5">
        <v>26.79</v>
      </c>
      <c r="R53" s="5">
        <v>22.37</v>
      </c>
      <c r="S53" s="5">
        <v>29.4</v>
      </c>
      <c r="T53" s="5">
        <v>43.92</v>
      </c>
      <c r="U53" s="5">
        <v>32.485</v>
      </c>
      <c r="V53" s="5">
        <v>34.53</v>
      </c>
      <c r="W53" s="5">
        <v>17.18</v>
      </c>
      <c r="X53" s="5">
        <v>18.46</v>
      </c>
      <c r="Z53" s="19">
        <v>0.12333333333333334</v>
      </c>
      <c r="AA53" s="19">
        <v>0.02</v>
      </c>
      <c r="AB53" s="19">
        <v>0.18</v>
      </c>
      <c r="AC53" s="19">
        <v>0.16</v>
      </c>
      <c r="AD53" s="19">
        <v>0.19</v>
      </c>
      <c r="AE53" s="19">
        <v>0.11166666666666668</v>
      </c>
      <c r="AF53" s="18">
        <f t="shared" si="22"/>
        <v>0.11333333333333334</v>
      </c>
      <c r="AG53" s="19">
        <v>0.08</v>
      </c>
      <c r="AH53" s="19">
        <v>0.17166666666666666</v>
      </c>
      <c r="AI53" s="19">
        <v>0.10333333333333333</v>
      </c>
      <c r="AJ53" s="19">
        <v>0.09666666666666666</v>
      </c>
      <c r="AK53" s="19">
        <v>0.13333333333333333</v>
      </c>
      <c r="AL53" s="19">
        <v>0.14333333333333334</v>
      </c>
      <c r="AM53" s="19">
        <v>0.1</v>
      </c>
      <c r="AN53" s="19">
        <v>0.07666666666666667</v>
      </c>
      <c r="AO53" s="19">
        <v>0.111</v>
      </c>
      <c r="AP53" s="19">
        <v>0.08333333333333333</v>
      </c>
      <c r="AQ53" s="19">
        <v>0.08333333333333333</v>
      </c>
      <c r="AR53" s="19">
        <v>0.19666666666666666</v>
      </c>
      <c r="AS53" s="17">
        <f t="shared" si="12"/>
        <v>0.09166666666666667</v>
      </c>
      <c r="AT53" s="19">
        <v>0.12433333333333334</v>
      </c>
      <c r="AU53" s="19">
        <v>0.06333333333333334</v>
      </c>
      <c r="AV53" s="19">
        <v>0.07166666666666667</v>
      </c>
      <c r="AX53" s="5">
        <f>AVERAGE(B53:X53)</f>
        <v>33.81326086956521</v>
      </c>
      <c r="AY53" s="6">
        <f>AVERAGE(Z53:AV53)</f>
        <v>0.1142898550724638</v>
      </c>
      <c r="AZ53" s="9">
        <f>AZ52+((AZ52*AY53)/AX53)</f>
        <v>1.204787166250648</v>
      </c>
      <c r="BA53" s="9">
        <f>AX53*AZ53</f>
        <v>40.737782744737395</v>
      </c>
      <c r="BB53" s="10">
        <f>((BA53/BA$41)-1)*100</f>
        <v>7.530230383788372</v>
      </c>
      <c r="BC53">
        <f t="shared" si="7"/>
        <v>0.07530230383788372</v>
      </c>
    </row>
    <row r="54" spans="1:55" ht="12.75">
      <c r="A54" s="13">
        <v>38723</v>
      </c>
      <c r="B54" s="5">
        <v>37.32</v>
      </c>
      <c r="C54" s="5">
        <v>12.78</v>
      </c>
      <c r="D54" s="5">
        <v>46.9</v>
      </c>
      <c r="E54" s="5"/>
      <c r="F54" s="5">
        <v>47.01</v>
      </c>
      <c r="G54" s="5">
        <v>58.27</v>
      </c>
      <c r="H54" s="5">
        <v>37.765</v>
      </c>
      <c r="I54" s="5">
        <v>25.64</v>
      </c>
      <c r="J54" s="5">
        <v>42.2</v>
      </c>
      <c r="K54" s="5">
        <v>28.35</v>
      </c>
      <c r="L54" s="5">
        <v>24.85</v>
      </c>
      <c r="M54" s="5">
        <v>57.42</v>
      </c>
      <c r="N54" s="5">
        <v>50.1</v>
      </c>
      <c r="O54" s="5">
        <v>31.66</v>
      </c>
      <c r="P54" s="5">
        <v>20.53</v>
      </c>
      <c r="Q54" s="5">
        <v>27.15</v>
      </c>
      <c r="R54" s="5">
        <v>23.01</v>
      </c>
      <c r="S54" s="5">
        <v>30.13</v>
      </c>
      <c r="T54" s="5">
        <v>43.62</v>
      </c>
      <c r="U54" s="5">
        <v>34.81</v>
      </c>
      <c r="V54" s="5">
        <v>34.8</v>
      </c>
      <c r="W54" s="5">
        <v>17.08</v>
      </c>
      <c r="X54" s="5">
        <v>19.42</v>
      </c>
      <c r="Z54" s="19">
        <v>0.12333333333333334</v>
      </c>
      <c r="AA54" s="19">
        <v>0.2</v>
      </c>
      <c r="AB54" s="19">
        <v>0.18</v>
      </c>
      <c r="AC54" s="19"/>
      <c r="AD54" s="19">
        <v>0.19</v>
      </c>
      <c r="AE54" s="19">
        <v>0.11166666666666668</v>
      </c>
      <c r="AF54" s="18">
        <f t="shared" si="22"/>
        <v>0.11333333333333334</v>
      </c>
      <c r="AG54" s="19">
        <v>0.08</v>
      </c>
      <c r="AH54" s="19">
        <v>0.17166666666666666</v>
      </c>
      <c r="AI54" s="19">
        <v>0.10333333333333333</v>
      </c>
      <c r="AJ54" s="19">
        <v>0.09666666666666666</v>
      </c>
      <c r="AK54" s="19">
        <v>0.13333333333333333</v>
      </c>
      <c r="AL54" s="19">
        <v>0.14333333333333334</v>
      </c>
      <c r="AM54" s="19">
        <v>0.1</v>
      </c>
      <c r="AN54" s="19">
        <v>0.07666666666666667</v>
      </c>
      <c r="AO54" s="19">
        <v>0.111</v>
      </c>
      <c r="AP54" s="19">
        <v>0.08333333333333333</v>
      </c>
      <c r="AQ54" s="19">
        <v>0.08333333333333333</v>
      </c>
      <c r="AR54" s="19">
        <v>0.20166666666666666</v>
      </c>
      <c r="AS54" s="17">
        <f t="shared" si="12"/>
        <v>0.09166666666666667</v>
      </c>
      <c r="AT54" s="19">
        <v>0.12433333333333334</v>
      </c>
      <c r="AU54" s="19">
        <v>0.06333333333333334</v>
      </c>
      <c r="AV54" s="19">
        <v>0.07166666666666667</v>
      </c>
      <c r="AX54" s="5">
        <f aca="true" t="shared" si="23" ref="AX54:AX63">AVERAGE(B54:X54)</f>
        <v>34.12795454545455</v>
      </c>
      <c r="AY54" s="6">
        <f aca="true" t="shared" si="24" ref="AY54:AY63">AVERAGE(Z54:AV54)</f>
        <v>0.12062121212121216</v>
      </c>
      <c r="AZ54" s="9">
        <f aca="true" t="shared" si="25" ref="AZ54:AZ63">AZ53+((AZ53*AY54)/AX54)</f>
        <v>1.2090453437557687</v>
      </c>
      <c r="BA54" s="9">
        <f aca="true" t="shared" si="26" ref="BA54:BA63">AX54*AZ54</f>
        <v>41.262244535090346</v>
      </c>
      <c r="BB54" s="9">
        <f>((BA54/BA$53)-1)*100</f>
        <v>1.2874087763667053</v>
      </c>
      <c r="BC54">
        <f t="shared" si="7"/>
        <v>0.012874087763667053</v>
      </c>
    </row>
    <row r="55" spans="1:55" ht="12.75">
      <c r="A55" s="13">
        <v>38754</v>
      </c>
      <c r="B55" s="5">
        <v>36.5</v>
      </c>
      <c r="C55" s="5">
        <v>12.97</v>
      </c>
      <c r="D55" s="5">
        <v>49.1</v>
      </c>
      <c r="E55" s="5"/>
      <c r="F55" s="5">
        <v>45.87</v>
      </c>
      <c r="G55" s="5">
        <v>58.74</v>
      </c>
      <c r="H55" s="5">
        <v>37.55</v>
      </c>
      <c r="I55" s="5">
        <v>26.92</v>
      </c>
      <c r="J55" s="5">
        <v>43.3</v>
      </c>
      <c r="K55" s="5">
        <v>28.4</v>
      </c>
      <c r="L55" s="5">
        <v>25.06</v>
      </c>
      <c r="M55" s="5">
        <v>57.11</v>
      </c>
      <c r="N55" s="5">
        <v>51.08</v>
      </c>
      <c r="O55" s="5">
        <v>32.94</v>
      </c>
      <c r="P55" s="5">
        <v>20.53</v>
      </c>
      <c r="Q55" s="5">
        <v>28.75</v>
      </c>
      <c r="R55" s="5">
        <v>23.77</v>
      </c>
      <c r="S55" s="5">
        <v>31.8</v>
      </c>
      <c r="T55" s="5">
        <v>44.38</v>
      </c>
      <c r="U55" s="5">
        <v>34.695</v>
      </c>
      <c r="V55" s="5">
        <v>34.03</v>
      </c>
      <c r="W55" s="5">
        <v>17.06</v>
      </c>
      <c r="X55" s="5">
        <v>18.56</v>
      </c>
      <c r="Z55" s="19">
        <v>0.12333333333333334</v>
      </c>
      <c r="AA55" s="19">
        <v>0.05</v>
      </c>
      <c r="AB55" s="19">
        <v>0.18</v>
      </c>
      <c r="AC55" s="19"/>
      <c r="AD55" s="19">
        <v>0.19</v>
      </c>
      <c r="AE55" s="19">
        <v>0.11166666666666668</v>
      </c>
      <c r="AF55" s="20">
        <f>0.345/3</f>
        <v>0.11499999999999999</v>
      </c>
      <c r="AG55" s="19">
        <v>0.08333333333333333</v>
      </c>
      <c r="AH55" s="19">
        <v>0.17166666666666666</v>
      </c>
      <c r="AI55" s="19">
        <v>0.10333333333333333</v>
      </c>
      <c r="AJ55" s="19">
        <v>0.09666666666666666</v>
      </c>
      <c r="AK55" s="19">
        <v>0.13333333333333333</v>
      </c>
      <c r="AL55" s="19">
        <v>0.15</v>
      </c>
      <c r="AM55" s="19">
        <v>0.1</v>
      </c>
      <c r="AN55" s="19">
        <v>0.07666666666666667</v>
      </c>
      <c r="AO55" s="19">
        <v>0.111</v>
      </c>
      <c r="AP55" s="19">
        <v>0.08333333333333333</v>
      </c>
      <c r="AQ55" s="19">
        <v>0.08333333333333333</v>
      </c>
      <c r="AR55" s="19">
        <v>0.20166666666666666</v>
      </c>
      <c r="AS55" s="17">
        <f t="shared" si="12"/>
        <v>0.09166666666666667</v>
      </c>
      <c r="AT55" s="19">
        <v>0.12433333333333334</v>
      </c>
      <c r="AU55" s="19">
        <v>0.06333333333333334</v>
      </c>
      <c r="AV55" s="19">
        <v>0.07166666666666667</v>
      </c>
      <c r="AX55" s="5">
        <f t="shared" si="23"/>
        <v>34.50522727272727</v>
      </c>
      <c r="AY55" s="6">
        <f t="shared" si="24"/>
        <v>0.11433333333333336</v>
      </c>
      <c r="AZ55" s="9">
        <f t="shared" si="25"/>
        <v>1.2130515247094587</v>
      </c>
      <c r="BA55" s="9">
        <f t="shared" si="26"/>
        <v>41.85661855362821</v>
      </c>
      <c r="BB55" s="9">
        <f aca="true" t="shared" si="27" ref="BB55:BB65">((BA55/BA$53)-1)*100</f>
        <v>2.746432754824757</v>
      </c>
      <c r="BC55">
        <f t="shared" si="7"/>
        <v>0.02746432754824757</v>
      </c>
    </row>
    <row r="56" spans="1:55" ht="12.75">
      <c r="A56" s="13">
        <v>38782</v>
      </c>
      <c r="B56" s="5">
        <v>34.02</v>
      </c>
      <c r="C56" s="5">
        <v>11.93</v>
      </c>
      <c r="D56" s="5">
        <v>48</v>
      </c>
      <c r="E56" s="5"/>
      <c r="F56" s="5">
        <v>43.5</v>
      </c>
      <c r="G56" s="5">
        <v>54.71</v>
      </c>
      <c r="H56" s="5">
        <v>34.515</v>
      </c>
      <c r="I56" s="5">
        <v>27</v>
      </c>
      <c r="J56" s="5">
        <v>40.09</v>
      </c>
      <c r="K56" s="5">
        <v>29.15</v>
      </c>
      <c r="L56" s="5">
        <v>24.3</v>
      </c>
      <c r="M56" s="5">
        <v>52.9</v>
      </c>
      <c r="N56" s="5">
        <v>48.9</v>
      </c>
      <c r="O56" s="5">
        <v>32.52</v>
      </c>
      <c r="P56" s="5">
        <v>20.22</v>
      </c>
      <c r="Q56" s="5">
        <v>29</v>
      </c>
      <c r="R56" s="5">
        <v>22.79</v>
      </c>
      <c r="S56" s="5">
        <v>29.4</v>
      </c>
      <c r="T56" s="5">
        <v>43.98</v>
      </c>
      <c r="U56" s="5">
        <v>32.02</v>
      </c>
      <c r="V56" s="5">
        <v>32.77</v>
      </c>
      <c r="W56" s="5">
        <v>16.12</v>
      </c>
      <c r="X56" s="5">
        <v>18.15</v>
      </c>
      <c r="Z56" s="19">
        <v>0.12333333333333334</v>
      </c>
      <c r="AA56" s="19">
        <v>0.05</v>
      </c>
      <c r="AB56" s="19">
        <v>0.18</v>
      </c>
      <c r="AC56" s="19"/>
      <c r="AD56" s="19">
        <v>0.19166666666666665</v>
      </c>
      <c r="AE56" s="19">
        <v>0.11166666666666668</v>
      </c>
      <c r="AF56" s="20">
        <f aca="true" t="shared" si="28" ref="AF56:AF66">0.345/3</f>
        <v>0.11499999999999999</v>
      </c>
      <c r="AG56" s="19">
        <v>0.08333333333333333</v>
      </c>
      <c r="AH56" s="19">
        <v>0.171667</v>
      </c>
      <c r="AI56" s="19">
        <v>0.10333333333333333</v>
      </c>
      <c r="AJ56" s="19">
        <v>0.09666666666666666</v>
      </c>
      <c r="AK56" s="19">
        <v>0.13333333333333333</v>
      </c>
      <c r="AL56" s="19">
        <v>0.15</v>
      </c>
      <c r="AM56" s="19">
        <v>0.1</v>
      </c>
      <c r="AN56" s="19">
        <v>0.07666666666666667</v>
      </c>
      <c r="AO56" s="19">
        <v>0.111</v>
      </c>
      <c r="AP56" s="19">
        <v>0.08666666666666667</v>
      </c>
      <c r="AQ56" s="19">
        <v>0.09166666666666667</v>
      </c>
      <c r="AR56" s="19">
        <v>0.20166666666666666</v>
      </c>
      <c r="AS56" s="19">
        <f>0.285/3</f>
        <v>0.09499999999999999</v>
      </c>
      <c r="AT56" s="19">
        <v>0.12433333333333334</v>
      </c>
      <c r="AU56" s="19">
        <v>0.06333333333333334</v>
      </c>
      <c r="AV56" s="19">
        <v>0.07166666666666667</v>
      </c>
      <c r="AX56" s="5">
        <f t="shared" si="23"/>
        <v>32.999318181818175</v>
      </c>
      <c r="AY56" s="6">
        <f t="shared" si="24"/>
        <v>0.11509092424242427</v>
      </c>
      <c r="AZ56" s="9">
        <f t="shared" si="25"/>
        <v>1.2172822551858664</v>
      </c>
      <c r="BA56" s="9">
        <f t="shared" si="26"/>
        <v>40.16948445595959</v>
      </c>
      <c r="BB56" s="9">
        <f t="shared" si="27"/>
        <v>-1.3950152671262317</v>
      </c>
      <c r="BC56">
        <f t="shared" si="7"/>
        <v>-0.013950152671262317</v>
      </c>
    </row>
    <row r="57" spans="1:55" ht="12.75">
      <c r="A57" s="13">
        <v>38813</v>
      </c>
      <c r="B57" s="5">
        <v>33.46</v>
      </c>
      <c r="C57" s="5">
        <v>12.02</v>
      </c>
      <c r="D57" s="5">
        <v>47.28</v>
      </c>
      <c r="E57" s="5"/>
      <c r="F57" s="5">
        <v>43.12</v>
      </c>
      <c r="G57" s="5">
        <v>54.92</v>
      </c>
      <c r="H57" s="5">
        <v>37.435</v>
      </c>
      <c r="I57" s="5">
        <v>27.17</v>
      </c>
      <c r="J57" s="5">
        <v>40.78</v>
      </c>
      <c r="K57" s="5">
        <v>29.12</v>
      </c>
      <c r="L57" s="5">
        <v>24.16</v>
      </c>
      <c r="M57" s="5">
        <v>54</v>
      </c>
      <c r="N57" s="5">
        <v>50.71</v>
      </c>
      <c r="O57" s="5">
        <v>34.05</v>
      </c>
      <c r="P57" s="5">
        <v>21.11</v>
      </c>
      <c r="Q57" s="5">
        <v>30.16</v>
      </c>
      <c r="R57" s="5">
        <v>23.08</v>
      </c>
      <c r="S57" s="5">
        <v>29.04</v>
      </c>
      <c r="T57" s="5">
        <v>42.8</v>
      </c>
      <c r="U57" s="5">
        <v>31.35</v>
      </c>
      <c r="V57" s="5">
        <v>32.23</v>
      </c>
      <c r="W57" s="5">
        <v>15.98</v>
      </c>
      <c r="X57" s="5">
        <v>18.84</v>
      </c>
      <c r="Z57" s="19">
        <v>0.12333333333333334</v>
      </c>
      <c r="AA57" s="19">
        <v>0.05</v>
      </c>
      <c r="AB57" s="19">
        <v>0.18</v>
      </c>
      <c r="AC57" s="19"/>
      <c r="AD57" s="19">
        <v>0.19166666666666665</v>
      </c>
      <c r="AE57" s="19">
        <v>0.12566666666666668</v>
      </c>
      <c r="AF57" s="20">
        <f t="shared" si="28"/>
        <v>0.11499999999999999</v>
      </c>
      <c r="AG57" s="19">
        <v>0.08333333333333333</v>
      </c>
      <c r="AH57" s="19">
        <v>0.171667</v>
      </c>
      <c r="AI57" s="19">
        <v>0.10333333333333333</v>
      </c>
      <c r="AJ57" s="19">
        <v>0.09666666666666666</v>
      </c>
      <c r="AK57" s="19">
        <v>0.13333333333333333</v>
      </c>
      <c r="AL57" s="19">
        <v>0.15</v>
      </c>
      <c r="AM57" s="19">
        <v>0.1</v>
      </c>
      <c r="AN57" s="19">
        <v>0.07666666666666667</v>
      </c>
      <c r="AO57" s="19">
        <v>0.111</v>
      </c>
      <c r="AP57" s="19">
        <v>0.08666666666666667</v>
      </c>
      <c r="AQ57" s="19">
        <v>0.09166666666666667</v>
      </c>
      <c r="AR57" s="19">
        <v>0.20166666666666666</v>
      </c>
      <c r="AS57" s="19">
        <f aca="true" t="shared" si="29" ref="AS57:AS67">0.285/3</f>
        <v>0.09499999999999999</v>
      </c>
      <c r="AT57" s="19">
        <v>0.129</v>
      </c>
      <c r="AU57" s="19">
        <v>0.06333333333333334</v>
      </c>
      <c r="AV57" s="19">
        <v>0.07166666666666667</v>
      </c>
      <c r="AX57" s="5">
        <f t="shared" si="23"/>
        <v>33.30977272727274</v>
      </c>
      <c r="AY57" s="6">
        <f t="shared" si="24"/>
        <v>0.1159394090909091</v>
      </c>
      <c r="AZ57" s="9">
        <f t="shared" si="25"/>
        <v>1.2215191794818867</v>
      </c>
      <c r="BA57" s="9">
        <f t="shared" si="26"/>
        <v>40.688526250546325</v>
      </c>
      <c r="BB57" s="9">
        <f t="shared" si="27"/>
        <v>-0.1209110827157911</v>
      </c>
      <c r="BC57">
        <f t="shared" si="7"/>
        <v>-0.001209110827157911</v>
      </c>
    </row>
    <row r="58" spans="1:55" ht="12.75">
      <c r="A58" s="13">
        <v>38843</v>
      </c>
      <c r="B58" s="5">
        <v>34.27</v>
      </c>
      <c r="C58" s="5">
        <v>11.99</v>
      </c>
      <c r="D58" s="5">
        <v>46.05</v>
      </c>
      <c r="E58" s="5"/>
      <c r="F58" s="5">
        <v>44.1</v>
      </c>
      <c r="G58" s="5">
        <v>51.7</v>
      </c>
      <c r="H58" s="5">
        <v>36.29</v>
      </c>
      <c r="I58" s="5">
        <v>26.8</v>
      </c>
      <c r="J58" s="5">
        <v>40.42</v>
      </c>
      <c r="K58" s="5">
        <v>28.22</v>
      </c>
      <c r="L58" s="5">
        <v>23.84</v>
      </c>
      <c r="M58" s="5">
        <v>56.61</v>
      </c>
      <c r="N58" s="5">
        <v>52.42</v>
      </c>
      <c r="O58" s="5">
        <v>33.41</v>
      </c>
      <c r="P58" s="5">
        <v>21.77</v>
      </c>
      <c r="Q58" s="5">
        <v>31.13</v>
      </c>
      <c r="R58" s="5">
        <v>22.96</v>
      </c>
      <c r="S58" s="5">
        <v>29.77</v>
      </c>
      <c r="T58" s="5">
        <v>42.04</v>
      </c>
      <c r="U58" s="5">
        <v>31.865</v>
      </c>
      <c r="V58" s="5">
        <v>31.97</v>
      </c>
      <c r="W58" s="5">
        <v>15.02</v>
      </c>
      <c r="X58" s="5">
        <v>18.77</v>
      </c>
      <c r="Z58" s="19">
        <v>0.12333333333333334</v>
      </c>
      <c r="AA58" s="19">
        <v>0.05</v>
      </c>
      <c r="AB58" s="19">
        <v>0.18</v>
      </c>
      <c r="AC58" s="19"/>
      <c r="AD58" s="19">
        <v>0.19166666666666665</v>
      </c>
      <c r="AE58" s="19">
        <v>0.12566666666666668</v>
      </c>
      <c r="AF58" s="20">
        <f t="shared" si="28"/>
        <v>0.11499999999999999</v>
      </c>
      <c r="AG58" s="19">
        <v>0.08333333333333333</v>
      </c>
      <c r="AH58" s="19">
        <v>0.171667</v>
      </c>
      <c r="AI58" s="19">
        <v>0.10333333333333333</v>
      </c>
      <c r="AJ58" s="19">
        <v>0.09666666666666666</v>
      </c>
      <c r="AK58" s="19">
        <v>0.13333333333333333</v>
      </c>
      <c r="AL58" s="19">
        <v>0.15</v>
      </c>
      <c r="AM58" s="19">
        <v>0.1</v>
      </c>
      <c r="AN58" s="19">
        <v>0.07666666666666667</v>
      </c>
      <c r="AO58" s="19">
        <v>0.111</v>
      </c>
      <c r="AP58" s="19">
        <v>0.08666666666666667</v>
      </c>
      <c r="AQ58" s="19">
        <v>0.09166666666666667</v>
      </c>
      <c r="AR58" s="19">
        <v>0.20166666666666666</v>
      </c>
      <c r="AS58" s="19">
        <f t="shared" si="29"/>
        <v>0.09499999999999999</v>
      </c>
      <c r="AT58" s="19">
        <v>0.129</v>
      </c>
      <c r="AU58" s="19">
        <v>0.06333333333333334</v>
      </c>
      <c r="AV58" s="19">
        <v>0.07166666666666667</v>
      </c>
      <c r="AX58" s="5">
        <f t="shared" si="23"/>
        <v>33.24613636363636</v>
      </c>
      <c r="AY58" s="6">
        <f t="shared" si="24"/>
        <v>0.1159394090909091</v>
      </c>
      <c r="AZ58" s="9">
        <f t="shared" si="25"/>
        <v>1.2257789891124953</v>
      </c>
      <c r="BA58" s="9">
        <f t="shared" si="26"/>
        <v>40.752415423714346</v>
      </c>
      <c r="BB58" s="9">
        <f t="shared" si="27"/>
        <v>0.0359191835958228</v>
      </c>
      <c r="BC58">
        <f t="shared" si="7"/>
        <v>0.000359191835958228</v>
      </c>
    </row>
    <row r="59" spans="1:55" ht="12.75">
      <c r="A59" s="13">
        <v>38874</v>
      </c>
      <c r="B59" s="5">
        <v>34.25</v>
      </c>
      <c r="C59" s="5">
        <v>12.5</v>
      </c>
      <c r="D59" s="5">
        <v>48</v>
      </c>
      <c r="E59" s="5"/>
      <c r="F59" s="5">
        <v>44.44</v>
      </c>
      <c r="G59" s="5">
        <v>54.52</v>
      </c>
      <c r="H59" s="5">
        <v>37.395</v>
      </c>
      <c r="I59" s="5">
        <v>26.8</v>
      </c>
      <c r="J59" s="5">
        <v>40.74</v>
      </c>
      <c r="K59" s="5">
        <v>29.37</v>
      </c>
      <c r="L59" s="5">
        <v>23.93</v>
      </c>
      <c r="M59" s="5">
        <v>56.83</v>
      </c>
      <c r="N59" s="5">
        <v>54.21</v>
      </c>
      <c r="O59" s="5">
        <v>34.29</v>
      </c>
      <c r="P59" s="5">
        <v>21.84</v>
      </c>
      <c r="Q59" s="5">
        <v>35.03</v>
      </c>
      <c r="R59" s="5">
        <v>23.58</v>
      </c>
      <c r="S59" s="5">
        <v>32.3</v>
      </c>
      <c r="T59" s="5">
        <v>42.87</v>
      </c>
      <c r="U59" s="5">
        <v>33.06</v>
      </c>
      <c r="V59" s="5">
        <v>32.05</v>
      </c>
      <c r="W59" s="5">
        <v>14.94</v>
      </c>
      <c r="X59" s="5">
        <v>19.18</v>
      </c>
      <c r="Z59" s="19">
        <v>0.12333333333333334</v>
      </c>
      <c r="AA59" s="19">
        <v>0.05</v>
      </c>
      <c r="AB59" s="19">
        <v>0.18</v>
      </c>
      <c r="AC59" s="19"/>
      <c r="AD59" s="19">
        <v>0.19166666666666665</v>
      </c>
      <c r="AE59" s="19">
        <v>0.12566666666666668</v>
      </c>
      <c r="AF59" s="20">
        <f t="shared" si="28"/>
        <v>0.11499999999999999</v>
      </c>
      <c r="AG59" s="19">
        <v>0.08333333333333333</v>
      </c>
      <c r="AH59" s="19">
        <v>0.171667</v>
      </c>
      <c r="AI59" s="19">
        <v>0.10333333333333333</v>
      </c>
      <c r="AJ59" s="19">
        <v>0.09666666666666666</v>
      </c>
      <c r="AK59" s="19">
        <v>0.13333333333333333</v>
      </c>
      <c r="AL59" s="19">
        <v>0.15</v>
      </c>
      <c r="AM59" s="19">
        <v>0.1</v>
      </c>
      <c r="AN59" s="19">
        <v>0.07666666666666667</v>
      </c>
      <c r="AO59" s="19">
        <v>0.111</v>
      </c>
      <c r="AP59" s="19">
        <v>0.08666666666666667</v>
      </c>
      <c r="AQ59" s="19">
        <v>0.09166666666666667</v>
      </c>
      <c r="AR59" s="19">
        <v>0.20166666666666666</v>
      </c>
      <c r="AS59" s="19">
        <f t="shared" si="29"/>
        <v>0.09499999999999999</v>
      </c>
      <c r="AT59" s="19">
        <v>0.129</v>
      </c>
      <c r="AU59" s="19">
        <v>0.06333333333333334</v>
      </c>
      <c r="AV59" s="19">
        <v>0.07166666666666667</v>
      </c>
      <c r="AX59" s="5">
        <f t="shared" si="23"/>
        <v>34.18749999999999</v>
      </c>
      <c r="AY59" s="6">
        <f t="shared" si="24"/>
        <v>0.1159394090909091</v>
      </c>
      <c r="AZ59" s="9">
        <f t="shared" si="25"/>
        <v>1.2299359497464626</v>
      </c>
      <c r="BA59" s="9">
        <f t="shared" si="26"/>
        <v>42.04843528195718</v>
      </c>
      <c r="BB59" s="9">
        <f t="shared" si="27"/>
        <v>3.2172898201954903</v>
      </c>
      <c r="BC59">
        <f t="shared" si="7"/>
        <v>0.0321728982019549</v>
      </c>
    </row>
    <row r="60" spans="1:55" ht="12.75">
      <c r="A60" s="13">
        <v>38904</v>
      </c>
      <c r="B60" s="5">
        <v>36.12</v>
      </c>
      <c r="C60" s="5">
        <v>13.74</v>
      </c>
      <c r="D60" s="5">
        <v>49.59</v>
      </c>
      <c r="E60" s="5"/>
      <c r="F60" s="5">
        <v>46.87</v>
      </c>
      <c r="G60" s="5">
        <v>57.91</v>
      </c>
      <c r="H60" s="5">
        <v>39.24</v>
      </c>
      <c r="I60" s="5">
        <v>27.76</v>
      </c>
      <c r="J60" s="5">
        <v>42.32</v>
      </c>
      <c r="K60" s="5">
        <v>30.32</v>
      </c>
      <c r="L60" s="5">
        <v>24.33</v>
      </c>
      <c r="M60" s="5">
        <v>57.9</v>
      </c>
      <c r="N60" s="5">
        <v>56</v>
      </c>
      <c r="O60" s="5">
        <v>37.28</v>
      </c>
      <c r="P60" s="5">
        <v>22.75</v>
      </c>
      <c r="Q60" s="5">
        <v>37.85</v>
      </c>
      <c r="R60" s="5">
        <v>24.5</v>
      </c>
      <c r="S60" s="5">
        <v>34.02</v>
      </c>
      <c r="T60" s="5">
        <v>43.55</v>
      </c>
      <c r="U60" s="5">
        <v>33.715</v>
      </c>
      <c r="V60" s="5">
        <v>33.78</v>
      </c>
      <c r="W60" s="5">
        <v>15.94</v>
      </c>
      <c r="X60" s="5">
        <v>20.04</v>
      </c>
      <c r="Z60" s="19">
        <v>0.12333333333333334</v>
      </c>
      <c r="AA60" s="19">
        <v>0.05</v>
      </c>
      <c r="AB60" s="19">
        <v>0.18</v>
      </c>
      <c r="AC60" s="19"/>
      <c r="AD60" s="19">
        <v>0.19166666666666665</v>
      </c>
      <c r="AE60" s="19">
        <v>0.12566666666666668</v>
      </c>
      <c r="AF60" s="20">
        <f t="shared" si="28"/>
        <v>0.11499999999999999</v>
      </c>
      <c r="AG60" s="19">
        <v>0.08333333333333333</v>
      </c>
      <c r="AH60" s="19">
        <v>0.171667</v>
      </c>
      <c r="AI60" s="19">
        <v>0.10333333333333333</v>
      </c>
      <c r="AJ60" s="19">
        <v>0.09666666666666666</v>
      </c>
      <c r="AK60" s="19">
        <v>0.13333333333333333</v>
      </c>
      <c r="AL60" s="19">
        <v>0.15</v>
      </c>
      <c r="AM60" s="19">
        <v>0.1</v>
      </c>
      <c r="AN60" s="19">
        <v>0.07666666666666667</v>
      </c>
      <c r="AO60" s="19">
        <v>0.111</v>
      </c>
      <c r="AP60" s="19">
        <v>0.08666666666666667</v>
      </c>
      <c r="AQ60" s="19">
        <v>0.09166666666666667</v>
      </c>
      <c r="AR60" s="19">
        <v>0.20166666666666666</v>
      </c>
      <c r="AS60" s="19">
        <f t="shared" si="29"/>
        <v>0.09499999999999999</v>
      </c>
      <c r="AT60" s="19">
        <v>0.129</v>
      </c>
      <c r="AU60" s="19">
        <v>0.06333333333333334</v>
      </c>
      <c r="AV60" s="19">
        <v>0.07166666666666667</v>
      </c>
      <c r="AX60" s="5">
        <f t="shared" si="23"/>
        <v>35.705681818181816</v>
      </c>
      <c r="AY60" s="6">
        <f t="shared" si="24"/>
        <v>0.1159394090909091</v>
      </c>
      <c r="AZ60" s="9">
        <f t="shared" si="25"/>
        <v>1.2339296571894236</v>
      </c>
      <c r="BA60" s="9">
        <f t="shared" si="26"/>
        <v>44.058299725623726</v>
      </c>
      <c r="BB60" s="9">
        <f t="shared" si="27"/>
        <v>8.150951664926541</v>
      </c>
      <c r="BC60">
        <f t="shared" si="7"/>
        <v>0.08150951664926541</v>
      </c>
    </row>
    <row r="61" spans="1:55" ht="12.75">
      <c r="A61" s="13">
        <v>38935</v>
      </c>
      <c r="B61" s="5">
        <v>36.48</v>
      </c>
      <c r="C61" s="5">
        <v>14.45</v>
      </c>
      <c r="D61" s="5">
        <v>49.12</v>
      </c>
      <c r="E61" s="5"/>
      <c r="F61" s="5">
        <v>46.2</v>
      </c>
      <c r="G61" s="5">
        <v>60.09</v>
      </c>
      <c r="H61" s="5">
        <v>39.945</v>
      </c>
      <c r="I61" s="5">
        <v>27.8</v>
      </c>
      <c r="J61" s="5">
        <v>41.74</v>
      </c>
      <c r="K61" s="5">
        <v>30</v>
      </c>
      <c r="L61" s="5">
        <v>24.25</v>
      </c>
      <c r="M61" s="5">
        <v>60.98</v>
      </c>
      <c r="N61" s="5">
        <v>57.06</v>
      </c>
      <c r="O61" s="5">
        <v>38.42</v>
      </c>
      <c r="P61" s="5">
        <v>21.17</v>
      </c>
      <c r="Q61" s="5">
        <v>37.24</v>
      </c>
      <c r="R61" s="5">
        <v>25.39</v>
      </c>
      <c r="S61" s="5">
        <v>34.97</v>
      </c>
      <c r="T61" s="5">
        <v>44.33</v>
      </c>
      <c r="U61" s="5">
        <v>35.01</v>
      </c>
      <c r="V61" s="5">
        <v>34.27</v>
      </c>
      <c r="W61" s="5">
        <v>15.77</v>
      </c>
      <c r="X61" s="5">
        <v>20.8</v>
      </c>
      <c r="Z61" s="19">
        <v>0.12333333333333334</v>
      </c>
      <c r="AA61" s="19">
        <v>0.05</v>
      </c>
      <c r="AB61" s="19">
        <v>0.18</v>
      </c>
      <c r="AC61" s="19"/>
      <c r="AD61" s="19">
        <v>0.19166666666666665</v>
      </c>
      <c r="AE61" s="19">
        <v>0.12566666666666668</v>
      </c>
      <c r="AF61" s="20">
        <f t="shared" si="28"/>
        <v>0.11499999999999999</v>
      </c>
      <c r="AG61" s="19">
        <v>0.08333333333333333</v>
      </c>
      <c r="AH61" s="19">
        <v>0.171667</v>
      </c>
      <c r="AI61" s="19">
        <v>0.10333333333333333</v>
      </c>
      <c r="AJ61" s="19">
        <v>0.09666666666666666</v>
      </c>
      <c r="AK61" s="19">
        <v>0.13333333333333333</v>
      </c>
      <c r="AL61" s="19">
        <v>0.15</v>
      </c>
      <c r="AM61" s="19">
        <v>0.1</v>
      </c>
      <c r="AN61" s="19">
        <v>0.07666666666666667</v>
      </c>
      <c r="AO61" s="19">
        <v>0.111</v>
      </c>
      <c r="AP61" s="19">
        <v>0.08666666666666667</v>
      </c>
      <c r="AQ61" s="19">
        <v>0.09166666666666667</v>
      </c>
      <c r="AR61" s="19">
        <v>0.20166666666666666</v>
      </c>
      <c r="AS61" s="19">
        <f t="shared" si="29"/>
        <v>0.09499999999999999</v>
      </c>
      <c r="AT61" s="19">
        <v>0.129</v>
      </c>
      <c r="AU61" s="19">
        <v>0.06333333333333334</v>
      </c>
      <c r="AV61" s="19">
        <v>0.07166666666666667</v>
      </c>
      <c r="AX61" s="5">
        <f t="shared" si="23"/>
        <v>36.15840909090909</v>
      </c>
      <c r="AY61" s="6">
        <f t="shared" si="24"/>
        <v>0.1159394090909091</v>
      </c>
      <c r="AZ61" s="9">
        <f t="shared" si="25"/>
        <v>1.2378861663089096</v>
      </c>
      <c r="BA61" s="9">
        <f t="shared" si="26"/>
        <v>44.75999440937468</v>
      </c>
      <c r="BB61" s="9">
        <f t="shared" si="27"/>
        <v>9.873418221704465</v>
      </c>
      <c r="BC61">
        <f t="shared" si="7"/>
        <v>0.09873418221704465</v>
      </c>
    </row>
    <row r="62" spans="1:55" ht="12.75">
      <c r="A62" s="13">
        <v>38966</v>
      </c>
      <c r="B62" s="5">
        <v>36.37</v>
      </c>
      <c r="C62" s="5">
        <v>14.32</v>
      </c>
      <c r="D62" s="5">
        <v>51.47</v>
      </c>
      <c r="E62" s="5"/>
      <c r="F62" s="5">
        <v>46.2</v>
      </c>
      <c r="G62" s="5">
        <v>59.2</v>
      </c>
      <c r="H62" s="5">
        <v>38.245</v>
      </c>
      <c r="I62" s="5">
        <v>27.12</v>
      </c>
      <c r="J62" s="5">
        <v>41.51</v>
      </c>
      <c r="K62" s="5">
        <v>30.2</v>
      </c>
      <c r="L62" s="5">
        <v>23.72</v>
      </c>
      <c r="M62" s="5">
        <v>60.54</v>
      </c>
      <c r="N62" s="5">
        <v>55.86</v>
      </c>
      <c r="O62" s="5">
        <v>37.81</v>
      </c>
      <c r="P62" s="5">
        <v>21.74</v>
      </c>
      <c r="Q62" s="5">
        <v>36.11</v>
      </c>
      <c r="R62" s="5">
        <v>24.17</v>
      </c>
      <c r="S62" s="5">
        <v>32.9</v>
      </c>
      <c r="T62" s="5">
        <v>45.38</v>
      </c>
      <c r="U62" s="5">
        <v>30.595</v>
      </c>
      <c r="V62" s="5">
        <v>34.46</v>
      </c>
      <c r="W62" s="5">
        <v>15.65</v>
      </c>
      <c r="X62" s="5">
        <v>20.65</v>
      </c>
      <c r="Z62" s="19">
        <v>0.12333333333333334</v>
      </c>
      <c r="AA62" s="19">
        <v>0.05</v>
      </c>
      <c r="AB62" s="19">
        <v>0.18</v>
      </c>
      <c r="AC62" s="19"/>
      <c r="AD62" s="19">
        <v>0.19166666666666665</v>
      </c>
      <c r="AE62" s="19">
        <v>0.12566666666666668</v>
      </c>
      <c r="AF62" s="20">
        <f t="shared" si="28"/>
        <v>0.11499999999999999</v>
      </c>
      <c r="AG62" s="19">
        <v>0.08333333333333333</v>
      </c>
      <c r="AH62" s="19">
        <v>0.171667</v>
      </c>
      <c r="AI62" s="19">
        <v>0.10666666666666667</v>
      </c>
      <c r="AJ62" s="19">
        <v>0.09666666666666666</v>
      </c>
      <c r="AK62" s="19">
        <v>0.13333333333333333</v>
      </c>
      <c r="AL62" s="19">
        <v>0.15</v>
      </c>
      <c r="AM62" s="19">
        <v>0.1</v>
      </c>
      <c r="AN62" s="19">
        <v>0.07666666666666667</v>
      </c>
      <c r="AO62" s="19">
        <v>0.111</v>
      </c>
      <c r="AP62" s="19">
        <v>0.08666666666666667</v>
      </c>
      <c r="AQ62" s="19">
        <v>0.09166666666666667</v>
      </c>
      <c r="AR62" s="19">
        <v>0.20166666666666666</v>
      </c>
      <c r="AS62" s="19">
        <f t="shared" si="29"/>
        <v>0.09499999999999999</v>
      </c>
      <c r="AT62" s="19">
        <v>0.129</v>
      </c>
      <c r="AU62" s="19">
        <v>0.06333333333333334</v>
      </c>
      <c r="AV62" s="19">
        <v>0.07166666666666667</v>
      </c>
      <c r="AX62" s="5">
        <f t="shared" si="23"/>
        <v>35.64636363636364</v>
      </c>
      <c r="AY62" s="6">
        <f t="shared" si="24"/>
        <v>0.11609092424242426</v>
      </c>
      <c r="AZ62" s="9">
        <f t="shared" si="25"/>
        <v>1.2419176392136833</v>
      </c>
      <c r="BA62" s="9">
        <f t="shared" si="26"/>
        <v>44.26984777382521</v>
      </c>
      <c r="BB62" s="9">
        <f t="shared" si="27"/>
        <v>8.67024366843847</v>
      </c>
      <c r="BC62">
        <f t="shared" si="7"/>
        <v>0.0867024366843847</v>
      </c>
    </row>
    <row r="63" spans="1:55" ht="12.75">
      <c r="A63" s="13">
        <v>38996</v>
      </c>
      <c r="B63" s="5">
        <v>41.43</v>
      </c>
      <c r="C63" s="5">
        <v>15.48</v>
      </c>
      <c r="D63" s="5">
        <v>52.02</v>
      </c>
      <c r="E63" s="5"/>
      <c r="F63" s="5">
        <v>48.35</v>
      </c>
      <c r="G63" s="5">
        <v>62.4</v>
      </c>
      <c r="H63" s="5">
        <v>40.495</v>
      </c>
      <c r="I63" s="5">
        <v>28.72</v>
      </c>
      <c r="J63" s="5">
        <v>45.43</v>
      </c>
      <c r="K63" s="5">
        <v>31.64</v>
      </c>
      <c r="L63" s="5">
        <v>24.31</v>
      </c>
      <c r="M63" s="5">
        <v>61.98</v>
      </c>
      <c r="N63" s="5">
        <v>58.85</v>
      </c>
      <c r="O63" s="5">
        <v>39.43</v>
      </c>
      <c r="P63" s="5">
        <v>23.27</v>
      </c>
      <c r="Q63" s="5">
        <v>38.58</v>
      </c>
      <c r="R63" s="5">
        <v>25.42</v>
      </c>
      <c r="S63" s="5">
        <v>34.52</v>
      </c>
      <c r="T63" s="5">
        <v>46</v>
      </c>
      <c r="U63" s="5">
        <v>30.525</v>
      </c>
      <c r="V63" s="5">
        <v>36.4</v>
      </c>
      <c r="W63" s="5">
        <v>16.49</v>
      </c>
      <c r="X63" s="5">
        <v>22.07</v>
      </c>
      <c r="Z63" s="19">
        <v>0.12333333333333334</v>
      </c>
      <c r="AA63" s="19">
        <v>0.05</v>
      </c>
      <c r="AB63" s="19">
        <v>0.18</v>
      </c>
      <c r="AC63" s="19"/>
      <c r="AD63" s="19">
        <v>0.19166666666666665</v>
      </c>
      <c r="AE63" s="19">
        <v>0.12566666666666668</v>
      </c>
      <c r="AF63" s="20">
        <f t="shared" si="28"/>
        <v>0.11499999999999999</v>
      </c>
      <c r="AG63" s="19">
        <v>0.08333333333333333</v>
      </c>
      <c r="AH63" s="19">
        <v>0.171667</v>
      </c>
      <c r="AI63" s="19">
        <v>0.10666666666666667</v>
      </c>
      <c r="AJ63" s="19">
        <v>0.1</v>
      </c>
      <c r="AK63" s="19">
        <v>0.13333333333333333</v>
      </c>
      <c r="AL63" s="19">
        <v>0.15</v>
      </c>
      <c r="AM63" s="19">
        <v>0.1</v>
      </c>
      <c r="AN63" s="19">
        <v>0.07666666666666667</v>
      </c>
      <c r="AO63" s="19">
        <v>0.111</v>
      </c>
      <c r="AP63" s="19">
        <v>0.08666666666666667</v>
      </c>
      <c r="AQ63" s="19">
        <v>0.09166666666666667</v>
      </c>
      <c r="AR63" s="19">
        <v>0.20166666666666666</v>
      </c>
      <c r="AS63" s="19">
        <f t="shared" si="29"/>
        <v>0.09499999999999999</v>
      </c>
      <c r="AT63" s="19">
        <v>0.129</v>
      </c>
      <c r="AU63" s="19">
        <v>0.06333333333333334</v>
      </c>
      <c r="AV63" s="19">
        <v>0.07166666666666667</v>
      </c>
      <c r="AX63" s="5">
        <f t="shared" si="23"/>
        <v>37.44590909090909</v>
      </c>
      <c r="AY63" s="6">
        <f t="shared" si="24"/>
        <v>0.11624243939393941</v>
      </c>
      <c r="AZ63" s="9">
        <f t="shared" si="25"/>
        <v>1.2457728944181459</v>
      </c>
      <c r="BA63" s="9">
        <f t="shared" si="26"/>
        <v>46.64909855230058</v>
      </c>
      <c r="BB63" s="9">
        <f t="shared" si="27"/>
        <v>14.51064689652708</v>
      </c>
      <c r="BC63">
        <f t="shared" si="7"/>
        <v>0.1451064689652708</v>
      </c>
    </row>
    <row r="64" spans="1:55" ht="12.75">
      <c r="A64" s="13">
        <v>39027</v>
      </c>
      <c r="B64" s="5">
        <v>41.51</v>
      </c>
      <c r="C64" s="5">
        <v>16.35</v>
      </c>
      <c r="D64" s="5">
        <v>53.61</v>
      </c>
      <c r="E64" s="5"/>
      <c r="F64" s="5">
        <v>48.22</v>
      </c>
      <c r="G64" s="5">
        <v>68.61</v>
      </c>
      <c r="H64" s="5">
        <v>40.37</v>
      </c>
      <c r="I64" s="5">
        <v>27.96</v>
      </c>
      <c r="J64" s="5">
        <v>47.09</v>
      </c>
      <c r="K64" s="5">
        <v>31.72</v>
      </c>
      <c r="L64" s="5">
        <v>24.43</v>
      </c>
      <c r="M64" s="5">
        <v>60.73</v>
      </c>
      <c r="N64" s="5">
        <v>59.84</v>
      </c>
      <c r="O64" s="5">
        <v>39.99</v>
      </c>
      <c r="P64" s="5">
        <v>24.66</v>
      </c>
      <c r="Q64" s="5">
        <v>39.22</v>
      </c>
      <c r="R64" s="5">
        <v>25.63</v>
      </c>
      <c r="S64" s="5">
        <v>36.35</v>
      </c>
      <c r="T64" s="5">
        <v>47.77</v>
      </c>
      <c r="U64" s="5">
        <v>33.61</v>
      </c>
      <c r="V64" s="5">
        <v>36.25</v>
      </c>
      <c r="W64" s="5">
        <v>16.99</v>
      </c>
      <c r="X64" s="5">
        <v>22.96</v>
      </c>
      <c r="Z64" s="19">
        <v>0.13</v>
      </c>
      <c r="AA64" s="19">
        <v>0.05</v>
      </c>
      <c r="AB64" s="19">
        <v>0.18</v>
      </c>
      <c r="AC64" s="19"/>
      <c r="AD64" s="19">
        <v>0.19166666666666665</v>
      </c>
      <c r="AE64" s="19">
        <v>0.12566666666666668</v>
      </c>
      <c r="AF64" s="20">
        <f t="shared" si="28"/>
        <v>0.11499999999999999</v>
      </c>
      <c r="AG64" s="19">
        <v>0.08333333333333333</v>
      </c>
      <c r="AH64" s="19">
        <v>0.171667</v>
      </c>
      <c r="AI64" s="19">
        <v>0.10666666666666667</v>
      </c>
      <c r="AJ64" s="19">
        <v>0.1</v>
      </c>
      <c r="AK64" s="19">
        <v>0.13333333333333333</v>
      </c>
      <c r="AL64" s="19">
        <v>0.15</v>
      </c>
      <c r="AM64" s="19">
        <v>0.1</v>
      </c>
      <c r="AN64" s="19">
        <v>0.07666666666666667</v>
      </c>
      <c r="AO64" s="19">
        <v>0.111</v>
      </c>
      <c r="AP64" s="19">
        <v>0.08666666666666667</v>
      </c>
      <c r="AQ64" s="19">
        <v>0.09166666666666667</v>
      </c>
      <c r="AR64" s="19">
        <v>0.20166666666666666</v>
      </c>
      <c r="AS64" s="19">
        <f t="shared" si="29"/>
        <v>0.09499999999999999</v>
      </c>
      <c r="AT64" s="19">
        <f>1.55/12</f>
        <v>0.12916666666666668</v>
      </c>
      <c r="AU64" s="19">
        <v>0.06333333333333334</v>
      </c>
      <c r="AV64" s="19">
        <v>0.07166666666666667</v>
      </c>
      <c r="AX64" s="5">
        <f>AVERAGE(B64:X64)</f>
        <v>38.35772727272728</v>
      </c>
      <c r="AY64" s="6">
        <f>AVERAGE(Z64:AV64)</f>
        <v>0.11655304545454549</v>
      </c>
      <c r="AZ64" s="9">
        <f>AZ63+((AZ63*AY64)/AX64)</f>
        <v>1.2495582757510069</v>
      </c>
      <c r="BA64" s="9">
        <f>AX64*AZ64</f>
        <v>47.930215552636476</v>
      </c>
      <c r="BB64" s="9">
        <f t="shared" si="27"/>
        <v>17.655435134913454</v>
      </c>
      <c r="BC64">
        <f t="shared" si="7"/>
        <v>0.17655435134913453</v>
      </c>
    </row>
    <row r="65" spans="1:55" ht="12.75">
      <c r="A65" s="14">
        <v>39057</v>
      </c>
      <c r="B65" s="5">
        <v>42.58</v>
      </c>
      <c r="C65" s="5">
        <v>16.58</v>
      </c>
      <c r="D65" s="5">
        <v>52.8</v>
      </c>
      <c r="E65" s="5"/>
      <c r="F65" s="5">
        <v>48.07</v>
      </c>
      <c r="G65" s="5">
        <v>68.87</v>
      </c>
      <c r="H65" s="5">
        <v>41.92</v>
      </c>
      <c r="I65" s="5">
        <v>27.78</v>
      </c>
      <c r="J65" s="5">
        <v>48.41</v>
      </c>
      <c r="K65" s="5">
        <v>33.21</v>
      </c>
      <c r="L65" s="5">
        <v>24.8</v>
      </c>
      <c r="M65" s="5">
        <v>61.89</v>
      </c>
      <c r="N65" s="5">
        <v>60.3</v>
      </c>
      <c r="O65" s="5">
        <v>38.65</v>
      </c>
      <c r="P65" s="5">
        <v>24.1</v>
      </c>
      <c r="Q65" s="5">
        <v>40</v>
      </c>
      <c r="R65" s="5">
        <v>26.01</v>
      </c>
      <c r="S65" s="5">
        <v>35.84</v>
      </c>
      <c r="T65" s="5">
        <v>49.08</v>
      </c>
      <c r="U65" s="5">
        <v>33.19</v>
      </c>
      <c r="V65" s="5">
        <v>36.86</v>
      </c>
      <c r="W65" s="5">
        <v>17.23</v>
      </c>
      <c r="X65" s="5">
        <v>23.06</v>
      </c>
      <c r="Z65" s="19">
        <v>0.13</v>
      </c>
      <c r="AA65" s="19">
        <v>0.05</v>
      </c>
      <c r="AB65" s="19">
        <v>0.18</v>
      </c>
      <c r="AC65" s="19"/>
      <c r="AD65" s="19">
        <v>0.19166666666666665</v>
      </c>
      <c r="AE65" s="19">
        <v>0.12566666666666668</v>
      </c>
      <c r="AF65" s="20">
        <f t="shared" si="28"/>
        <v>0.11499999999999999</v>
      </c>
      <c r="AG65" s="19">
        <v>0.08333333333333333</v>
      </c>
      <c r="AH65" s="19">
        <v>0.17666666666666667</v>
      </c>
      <c r="AI65" s="19">
        <v>0.10666666666666667</v>
      </c>
      <c r="AJ65" s="19">
        <v>0.1</v>
      </c>
      <c r="AK65" s="19">
        <v>0.13333333333333333</v>
      </c>
      <c r="AL65" s="19">
        <v>0.15</v>
      </c>
      <c r="AM65" s="19">
        <v>0.1</v>
      </c>
      <c r="AN65" s="19">
        <v>0.07666666666666667</v>
      </c>
      <c r="AO65" s="19">
        <v>0.111</v>
      </c>
      <c r="AP65" s="19">
        <v>0.08666666666666667</v>
      </c>
      <c r="AQ65" s="19">
        <v>0.09166666666666667</v>
      </c>
      <c r="AR65" s="19">
        <v>0.20166666666666666</v>
      </c>
      <c r="AS65" s="19">
        <f t="shared" si="29"/>
        <v>0.09499999999999999</v>
      </c>
      <c r="AT65" s="19">
        <f>1.55/12</f>
        <v>0.12916666666666668</v>
      </c>
      <c r="AU65" s="19">
        <v>0.06333333333333334</v>
      </c>
      <c r="AV65" s="19">
        <v>0.0716666666666667</v>
      </c>
      <c r="AX65" s="5">
        <f>AVERAGE(B65:X65)</f>
        <v>38.69227272727272</v>
      </c>
      <c r="AY65" s="6">
        <f>AVERAGE(Z65:AV65)</f>
        <v>0.11678030303030305</v>
      </c>
      <c r="AZ65" s="9">
        <f>AZ64+((AZ64*AY65)/AX65)</f>
        <v>1.253329669463772</v>
      </c>
      <c r="BA65" s="9">
        <f>AX65*AZ65</f>
        <v>48.494173388074834</v>
      </c>
      <c r="BB65" s="10">
        <f t="shared" si="27"/>
        <v>19.03979578844268</v>
      </c>
      <c r="BC65">
        <f t="shared" si="7"/>
        <v>0.19039795788442682</v>
      </c>
    </row>
    <row r="66" spans="1:55" ht="12.75">
      <c r="A66" s="13">
        <v>39088</v>
      </c>
      <c r="B66" s="5">
        <v>43.53</v>
      </c>
      <c r="C66" s="5">
        <v>17.26</v>
      </c>
      <c r="D66" s="5">
        <v>51.04</v>
      </c>
      <c r="E66" s="5"/>
      <c r="F66" s="5">
        <v>48.28</v>
      </c>
      <c r="G66" s="5">
        <v>72.55</v>
      </c>
      <c r="H66" s="5">
        <v>41.48</v>
      </c>
      <c r="I66" s="5">
        <v>28.68</v>
      </c>
      <c r="J66" s="5">
        <v>46.37</v>
      </c>
      <c r="K66" s="5">
        <v>19.69</v>
      </c>
      <c r="L66" s="5">
        <v>24.02</v>
      </c>
      <c r="M66" s="5">
        <v>59.99</v>
      </c>
      <c r="N66" s="5">
        <v>59.33</v>
      </c>
      <c r="O66" s="5">
        <v>36.95</v>
      </c>
      <c r="P66" s="5">
        <v>23.8</v>
      </c>
      <c r="Q66" s="5">
        <v>38.72</v>
      </c>
      <c r="R66" s="5">
        <v>25.58</v>
      </c>
      <c r="S66" s="5">
        <v>35.6</v>
      </c>
      <c r="T66" s="5">
        <v>47.54</v>
      </c>
      <c r="U66" s="5">
        <v>33.515</v>
      </c>
      <c r="V66" s="5">
        <v>36.53</v>
      </c>
      <c r="W66" s="5">
        <v>16.96</v>
      </c>
      <c r="X66" s="5">
        <v>23.33</v>
      </c>
      <c r="Y66" s="2"/>
      <c r="Z66" s="19">
        <f>1.56/12</f>
        <v>0.13</v>
      </c>
      <c r="AA66" s="19">
        <f>0.17/3</f>
        <v>0.05666666666666667</v>
      </c>
      <c r="AB66" s="19">
        <f>2.16/12</f>
        <v>0.18000000000000002</v>
      </c>
      <c r="AC66" s="21"/>
      <c r="AD66" s="19">
        <f>2.3/12</f>
        <v>0.19166666666666665</v>
      </c>
      <c r="AE66" s="19">
        <f>0.435/3</f>
        <v>0.145</v>
      </c>
      <c r="AF66" s="20">
        <f t="shared" si="28"/>
        <v>0.11499999999999999</v>
      </c>
      <c r="AG66" s="19">
        <f>0.26/3</f>
        <v>0.08666666666666667</v>
      </c>
      <c r="AH66" s="19">
        <f>2.12/12</f>
        <v>0.17666666666666667</v>
      </c>
      <c r="AI66" s="20">
        <f aca="true" t="shared" si="30" ref="AI66:AI71">0.21/3</f>
        <v>0.06999999999999999</v>
      </c>
      <c r="AJ66" s="19">
        <f>1.2/12</f>
        <v>0.09999999999999999</v>
      </c>
      <c r="AK66" s="19">
        <f>0.44/3</f>
        <v>0.14666666666666667</v>
      </c>
      <c r="AL66" s="19">
        <f>0.5/3</f>
        <v>0.16666666666666666</v>
      </c>
      <c r="AM66" s="19">
        <f>1.2/12</f>
        <v>0.09999999999999999</v>
      </c>
      <c r="AN66" s="19">
        <f>0.92/12</f>
        <v>0.07666666666666667</v>
      </c>
      <c r="AO66" s="19">
        <f>1.36/12</f>
        <v>0.11333333333333334</v>
      </c>
      <c r="AP66" s="19">
        <f>1.04/12</f>
        <v>0.08666666666666667</v>
      </c>
      <c r="AQ66" s="19">
        <f>0.305/3</f>
        <v>0.10166666666666667</v>
      </c>
      <c r="AR66" s="19">
        <f>2.44/12</f>
        <v>0.20333333333333334</v>
      </c>
      <c r="AS66" s="19">
        <f t="shared" si="29"/>
        <v>0.09499999999999999</v>
      </c>
      <c r="AT66" s="19">
        <f>1.55/12</f>
        <v>0.12916666666666668</v>
      </c>
      <c r="AU66" s="19">
        <f>0.76/12</f>
        <v>0.06333333333333334</v>
      </c>
      <c r="AV66" s="19">
        <f>0.89/12</f>
        <v>0.07416666666666667</v>
      </c>
      <c r="AW66" s="2"/>
      <c r="AX66" s="5">
        <f>AVERAGE(B66:X66)</f>
        <v>37.76113636363637</v>
      </c>
      <c r="AY66" s="6">
        <f>AVERAGE(Z66:AV66)</f>
        <v>0.1185606060606061</v>
      </c>
      <c r="AZ66" s="9">
        <f>AZ65+((AZ65*AY66)/AX66)</f>
        <v>1.2572648138877744</v>
      </c>
      <c r="BA66" s="9">
        <f>AX66*AZ66</f>
        <v>47.47574808241815</v>
      </c>
      <c r="BB66" s="9">
        <f>((BA66/BA$65)-1)*100</f>
        <v>-2.100098289142349</v>
      </c>
      <c r="BC66">
        <f t="shared" si="7"/>
        <v>-0.021000982891423492</v>
      </c>
    </row>
    <row r="67" spans="1:55" ht="12.75">
      <c r="A67" s="13">
        <v>39119</v>
      </c>
      <c r="B67" s="5">
        <v>44.9</v>
      </c>
      <c r="C67" s="5">
        <v>17.83</v>
      </c>
      <c r="D67" s="5">
        <v>47.36</v>
      </c>
      <c r="E67" s="5"/>
      <c r="F67" s="5">
        <v>48.58</v>
      </c>
      <c r="G67" s="5">
        <v>78.62</v>
      </c>
      <c r="H67" s="15">
        <v>42.765</v>
      </c>
      <c r="I67" s="5">
        <v>30.17</v>
      </c>
      <c r="J67" s="5">
        <v>46.3</v>
      </c>
      <c r="K67" s="5">
        <v>19.68</v>
      </c>
      <c r="L67" s="5">
        <v>24.71</v>
      </c>
      <c r="M67" s="5">
        <v>65.93</v>
      </c>
      <c r="N67" s="5">
        <v>62.57</v>
      </c>
      <c r="O67" s="5">
        <v>34.77</v>
      </c>
      <c r="P67" s="5">
        <v>23.79</v>
      </c>
      <c r="Q67" s="5">
        <v>38.61</v>
      </c>
      <c r="R67" s="5">
        <v>26.58</v>
      </c>
      <c r="S67" s="5">
        <v>38.05</v>
      </c>
      <c r="T67" s="5">
        <v>48.86</v>
      </c>
      <c r="U67" s="5">
        <v>37.45</v>
      </c>
      <c r="V67" s="5">
        <v>35.8</v>
      </c>
      <c r="W67" s="5">
        <v>16.76</v>
      </c>
      <c r="X67" s="5">
        <v>23.63</v>
      </c>
      <c r="Y67" s="2"/>
      <c r="Z67" s="19">
        <f>0.39/3</f>
        <v>0.13</v>
      </c>
      <c r="AA67" s="19">
        <f aca="true" t="shared" si="31" ref="AA67:AA78">0.17/3</f>
        <v>0.05666666666666667</v>
      </c>
      <c r="AB67" s="19">
        <f>0.54/3</f>
        <v>0.18000000000000002</v>
      </c>
      <c r="AC67" s="21"/>
      <c r="AD67" s="19">
        <f>0.58/3</f>
        <v>0.19333333333333333</v>
      </c>
      <c r="AE67" s="19">
        <f>0.435/3</f>
        <v>0.145</v>
      </c>
      <c r="AF67" s="20">
        <f>0.355/3</f>
        <v>0.11833333333333333</v>
      </c>
      <c r="AG67" s="19">
        <f>0.26/3</f>
        <v>0.08666666666666667</v>
      </c>
      <c r="AH67" s="19">
        <f>0.53/3</f>
        <v>0.17666666666666667</v>
      </c>
      <c r="AI67" s="20">
        <f t="shared" si="30"/>
        <v>0.06999999999999999</v>
      </c>
      <c r="AJ67" s="19">
        <f>0.3/3</f>
        <v>0.09999999999999999</v>
      </c>
      <c r="AK67" s="19">
        <f>0.44/3</f>
        <v>0.14666666666666667</v>
      </c>
      <c r="AL67" s="19">
        <f>0.5/3</f>
        <v>0.16666666666666666</v>
      </c>
      <c r="AM67" s="19">
        <f>0.3/3</f>
        <v>0.09999999999999999</v>
      </c>
      <c r="AN67" s="19">
        <f>0.23/3</f>
        <v>0.07666666666666667</v>
      </c>
      <c r="AO67" s="19">
        <f>0.34/3</f>
        <v>0.11333333333333334</v>
      </c>
      <c r="AP67" s="19">
        <f>0.26/3</f>
        <v>0.08666666666666667</v>
      </c>
      <c r="AQ67" s="19">
        <f>0.305/3</f>
        <v>0.10166666666666667</v>
      </c>
      <c r="AR67" s="19">
        <f>0.61/3</f>
        <v>0.20333333333333334</v>
      </c>
      <c r="AS67" s="19">
        <f t="shared" si="29"/>
        <v>0.09499999999999999</v>
      </c>
      <c r="AT67" s="19">
        <f>0.387/3</f>
        <v>0.129</v>
      </c>
      <c r="AU67" s="19">
        <f>0.19/3</f>
        <v>0.06333333333333334</v>
      </c>
      <c r="AV67" s="19">
        <f>0.222/3</f>
        <v>0.074</v>
      </c>
      <c r="AW67" s="2"/>
      <c r="AX67" s="5">
        <f aca="true" t="shared" si="32" ref="AX67:AX77">AVERAGE(B67:X67)</f>
        <v>38.80522727272727</v>
      </c>
      <c r="AY67" s="6">
        <f>AVERAGE(Z67:AV67)</f>
        <v>0.1187727272727273</v>
      </c>
      <c r="AZ67" s="9">
        <f aca="true" t="shared" si="33" ref="AZ67:AZ76">AZ66+((AZ66*AY67)/AX67)</f>
        <v>1.2611129751110033</v>
      </c>
      <c r="BA67" s="9">
        <f aca="true" t="shared" si="34" ref="BA67:BA76">AX67*AZ67</f>
        <v>48.937775615767734</v>
      </c>
      <c r="BB67" s="9">
        <f aca="true" t="shared" si="35" ref="BB67:BB76">((BA67/BA$65)-1)*100</f>
        <v>0.9147536635854658</v>
      </c>
      <c r="BC67">
        <f t="shared" si="7"/>
        <v>0.009147536635854658</v>
      </c>
    </row>
    <row r="68" spans="1:55" ht="12.75">
      <c r="A68" s="13">
        <v>39147</v>
      </c>
      <c r="B68" s="5">
        <v>48.75</v>
      </c>
      <c r="C68" s="5">
        <v>17.94</v>
      </c>
      <c r="D68" s="5">
        <v>48.69</v>
      </c>
      <c r="E68" s="5"/>
      <c r="F68" s="5">
        <v>51.06</v>
      </c>
      <c r="G68" s="5">
        <v>86.95</v>
      </c>
      <c r="H68" s="15">
        <v>44.385</v>
      </c>
      <c r="I68" s="5">
        <v>31.09</v>
      </c>
      <c r="J68" s="5">
        <v>47.9</v>
      </c>
      <c r="K68" s="5">
        <v>20.29</v>
      </c>
      <c r="L68" s="5">
        <v>24.36</v>
      </c>
      <c r="M68" s="5">
        <v>68.71</v>
      </c>
      <c r="N68" s="5">
        <v>66.24</v>
      </c>
      <c r="O68" s="5">
        <v>33.84</v>
      </c>
      <c r="P68" s="5">
        <v>24.44</v>
      </c>
      <c r="Q68" s="5">
        <v>38.8</v>
      </c>
      <c r="R68" s="5">
        <v>29.02</v>
      </c>
      <c r="S68" s="5">
        <v>40.9</v>
      </c>
      <c r="T68" s="5">
        <v>50.44</v>
      </c>
      <c r="U68" s="5">
        <v>41.52</v>
      </c>
      <c r="V68" s="5">
        <v>36.65</v>
      </c>
      <c r="W68" s="5">
        <v>17.21</v>
      </c>
      <c r="X68" s="5">
        <v>24.69</v>
      </c>
      <c r="Y68" s="2"/>
      <c r="Z68" s="19">
        <f aca="true" t="shared" si="36" ref="Z68:Z74">0.39/3</f>
        <v>0.13</v>
      </c>
      <c r="AA68" s="19">
        <f t="shared" si="31"/>
        <v>0.05666666666666667</v>
      </c>
      <c r="AB68" s="19">
        <f aca="true" t="shared" si="37" ref="AB68:AB113">0.54/3</f>
        <v>0.18000000000000002</v>
      </c>
      <c r="AC68" s="21"/>
      <c r="AD68" s="19">
        <f aca="true" t="shared" si="38" ref="AD68:AD78">0.58/3</f>
        <v>0.19333333333333333</v>
      </c>
      <c r="AE68" s="19">
        <f aca="true" t="shared" si="39" ref="AE68:AE79">0.435/3</f>
        <v>0.145</v>
      </c>
      <c r="AF68" s="20">
        <f aca="true" t="shared" si="40" ref="AF68:AF75">0.355/3</f>
        <v>0.11833333333333333</v>
      </c>
      <c r="AG68" s="19">
        <f aca="true" t="shared" si="41" ref="AG68:AG78">0.26/3</f>
        <v>0.08666666666666667</v>
      </c>
      <c r="AH68" s="19">
        <f aca="true" t="shared" si="42" ref="AH68:AH109">0.53/3</f>
        <v>0.17666666666666667</v>
      </c>
      <c r="AI68" s="20">
        <f t="shared" si="30"/>
        <v>0.06999999999999999</v>
      </c>
      <c r="AJ68" s="19">
        <f aca="true" t="shared" si="43" ref="AJ68:AJ74">0.3/3</f>
        <v>0.09999999999999999</v>
      </c>
      <c r="AK68" s="19">
        <f aca="true" t="shared" si="44" ref="AK68:AK78">0.44/3</f>
        <v>0.14666666666666667</v>
      </c>
      <c r="AL68" s="19">
        <f aca="true" t="shared" si="45" ref="AL68:AL78">0.5/3</f>
        <v>0.16666666666666666</v>
      </c>
      <c r="AM68" s="19">
        <f aca="true" t="shared" si="46" ref="AM68:AM113">0.3/3</f>
        <v>0.09999999999999999</v>
      </c>
      <c r="AN68" s="19">
        <f aca="true" t="shared" si="47" ref="AN68:AN113">0.23/3</f>
        <v>0.07666666666666667</v>
      </c>
      <c r="AO68" s="19">
        <f aca="true" t="shared" si="48" ref="AO68:AO77">0.34/3</f>
        <v>0.11333333333333334</v>
      </c>
      <c r="AP68" s="19">
        <f aca="true" t="shared" si="49" ref="AP68:AP79">0.26/3</f>
        <v>0.08666666666666667</v>
      </c>
      <c r="AQ68" s="19">
        <f aca="true" t="shared" si="50" ref="AQ68:AQ79">0.305/3</f>
        <v>0.10166666666666667</v>
      </c>
      <c r="AR68" s="19">
        <f aca="true" t="shared" si="51" ref="AR68:AR77">0.61/3</f>
        <v>0.20333333333333334</v>
      </c>
      <c r="AS68" s="19">
        <f>0.292/3</f>
        <v>0.09733333333333333</v>
      </c>
      <c r="AT68" s="19">
        <f>0.387/3</f>
        <v>0.129</v>
      </c>
      <c r="AU68" s="19">
        <f>0.19/3</f>
        <v>0.06333333333333334</v>
      </c>
      <c r="AV68" s="19">
        <f>0.222/3</f>
        <v>0.074</v>
      </c>
      <c r="AW68" s="2"/>
      <c r="AX68" s="5">
        <f t="shared" si="32"/>
        <v>40.63068181818181</v>
      </c>
      <c r="AY68" s="6">
        <f aca="true" t="shared" si="52" ref="AY68:AY77">AVERAGE(Z68:AV68)</f>
        <v>0.11887878787878789</v>
      </c>
      <c r="AZ68" s="9">
        <f t="shared" si="33"/>
        <v>1.2648027872222123</v>
      </c>
      <c r="BA68" s="9">
        <f t="shared" si="34"/>
        <v>51.38979961037522</v>
      </c>
      <c r="BB68" s="9">
        <f t="shared" si="35"/>
        <v>5.97108068865948</v>
      </c>
      <c r="BC68">
        <f t="shared" si="7"/>
        <v>0.0597108068865948</v>
      </c>
    </row>
    <row r="69" spans="1:55" ht="12.75">
      <c r="A69" s="13">
        <v>39178</v>
      </c>
      <c r="B69" s="5">
        <v>50.22</v>
      </c>
      <c r="C69" s="5">
        <v>18.83</v>
      </c>
      <c r="D69" s="5">
        <v>47.98</v>
      </c>
      <c r="E69" s="5"/>
      <c r="F69" s="5">
        <v>51.26</v>
      </c>
      <c r="G69" s="5">
        <v>89.12</v>
      </c>
      <c r="H69" s="15">
        <v>45.6</v>
      </c>
      <c r="I69" s="5">
        <v>31.35</v>
      </c>
      <c r="J69" s="5">
        <v>50.59</v>
      </c>
      <c r="K69" s="5">
        <v>20.52</v>
      </c>
      <c r="L69" s="5">
        <v>24.22</v>
      </c>
      <c r="M69" s="5">
        <v>75.41</v>
      </c>
      <c r="N69" s="5">
        <v>68.44</v>
      </c>
      <c r="O69" s="5">
        <v>34.45</v>
      </c>
      <c r="P69" s="5">
        <v>24.59</v>
      </c>
      <c r="Q69" s="5">
        <v>38.44</v>
      </c>
      <c r="R69" s="5">
        <v>29.52</v>
      </c>
      <c r="S69" s="5">
        <v>43.61</v>
      </c>
      <c r="T69" s="5">
        <v>50.55</v>
      </c>
      <c r="U69" s="5">
        <v>43.225</v>
      </c>
      <c r="V69" s="5">
        <v>37.79</v>
      </c>
      <c r="W69" s="5">
        <v>17.95</v>
      </c>
      <c r="X69" s="5">
        <v>24.09</v>
      </c>
      <c r="Z69" s="19">
        <f t="shared" si="36"/>
        <v>0.13</v>
      </c>
      <c r="AA69" s="19">
        <f t="shared" si="31"/>
        <v>0.05666666666666667</v>
      </c>
      <c r="AB69" s="19">
        <f t="shared" si="37"/>
        <v>0.18000000000000002</v>
      </c>
      <c r="AC69" s="19"/>
      <c r="AD69" s="19">
        <f t="shared" si="38"/>
        <v>0.19333333333333333</v>
      </c>
      <c r="AE69" s="19">
        <f t="shared" si="39"/>
        <v>0.145</v>
      </c>
      <c r="AF69" s="20">
        <f t="shared" si="40"/>
        <v>0.11833333333333333</v>
      </c>
      <c r="AG69" s="19">
        <f t="shared" si="41"/>
        <v>0.08666666666666667</v>
      </c>
      <c r="AH69" s="19">
        <f t="shared" si="42"/>
        <v>0.17666666666666667</v>
      </c>
      <c r="AI69" s="20">
        <f t="shared" si="30"/>
        <v>0.06999999999999999</v>
      </c>
      <c r="AJ69" s="19">
        <f t="shared" si="43"/>
        <v>0.09999999999999999</v>
      </c>
      <c r="AK69" s="19">
        <f t="shared" si="44"/>
        <v>0.14666666666666667</v>
      </c>
      <c r="AL69" s="19">
        <f t="shared" si="45"/>
        <v>0.16666666666666666</v>
      </c>
      <c r="AM69" s="19">
        <f t="shared" si="46"/>
        <v>0.09999999999999999</v>
      </c>
      <c r="AN69" s="19">
        <f t="shared" si="47"/>
        <v>0.07666666666666667</v>
      </c>
      <c r="AO69" s="19">
        <f t="shared" si="48"/>
        <v>0.11333333333333334</v>
      </c>
      <c r="AP69" s="19">
        <f t="shared" si="49"/>
        <v>0.08666666666666667</v>
      </c>
      <c r="AQ69" s="19">
        <f t="shared" si="50"/>
        <v>0.10166666666666667</v>
      </c>
      <c r="AR69" s="19">
        <f t="shared" si="51"/>
        <v>0.20333333333333334</v>
      </c>
      <c r="AS69" s="19">
        <f aca="true" t="shared" si="53" ref="AS69:AS79">0.292/3</f>
        <v>0.09733333333333333</v>
      </c>
      <c r="AT69" s="19">
        <f>0.403/3</f>
        <v>0.13433333333333333</v>
      </c>
      <c r="AU69" s="19">
        <f>0.195/3</f>
        <v>0.065</v>
      </c>
      <c r="AV69" s="19">
        <f>0.23/3</f>
        <v>0.07666666666666667</v>
      </c>
      <c r="AX69" s="5">
        <f t="shared" si="32"/>
        <v>41.716136363636366</v>
      </c>
      <c r="AY69" s="6">
        <f t="shared" si="52"/>
        <v>0.11931818181818182</v>
      </c>
      <c r="AZ69" s="9">
        <f t="shared" si="33"/>
        <v>1.2684204273510684</v>
      </c>
      <c r="BA69" s="9">
        <f t="shared" si="34"/>
        <v>52.913599513799085</v>
      </c>
      <c r="BB69" s="9">
        <f t="shared" si="35"/>
        <v>9.113313655968058</v>
      </c>
      <c r="BC69">
        <f t="shared" si="7"/>
        <v>0.09113313655968058</v>
      </c>
    </row>
    <row r="70" spans="1:55" ht="12.75">
      <c r="A70" s="13">
        <v>39208</v>
      </c>
      <c r="B70" s="5">
        <v>47.63</v>
      </c>
      <c r="C70" s="5">
        <v>18.93</v>
      </c>
      <c r="D70" s="5">
        <v>47.36</v>
      </c>
      <c r="E70" s="5"/>
      <c r="F70" s="5">
        <v>48.82</v>
      </c>
      <c r="G70" s="5">
        <v>91.77</v>
      </c>
      <c r="H70" s="15">
        <v>44.295</v>
      </c>
      <c r="I70" s="5">
        <v>30.51</v>
      </c>
      <c r="J70" s="5">
        <v>52.88</v>
      </c>
      <c r="K70" s="5">
        <v>19.54</v>
      </c>
      <c r="L70" s="5">
        <v>24.17</v>
      </c>
      <c r="M70" s="5">
        <v>78</v>
      </c>
      <c r="N70" s="5">
        <v>69.23</v>
      </c>
      <c r="O70" s="5">
        <v>33.21</v>
      </c>
      <c r="P70" s="5">
        <v>22.21</v>
      </c>
      <c r="Q70" s="5">
        <v>36.92</v>
      </c>
      <c r="R70" s="5">
        <v>29.86</v>
      </c>
      <c r="S70" s="5">
        <v>45.96</v>
      </c>
      <c r="T70" s="5">
        <v>50.09</v>
      </c>
      <c r="U70" s="5">
        <v>44.47</v>
      </c>
      <c r="V70" s="5">
        <v>36.01</v>
      </c>
      <c r="W70" s="5">
        <v>17.56</v>
      </c>
      <c r="X70" s="5">
        <v>22.95</v>
      </c>
      <c r="Z70" s="19">
        <f t="shared" si="36"/>
        <v>0.13</v>
      </c>
      <c r="AA70" s="19">
        <f t="shared" si="31"/>
        <v>0.05666666666666667</v>
      </c>
      <c r="AB70" s="19">
        <f t="shared" si="37"/>
        <v>0.18000000000000002</v>
      </c>
      <c r="AC70" s="19"/>
      <c r="AD70" s="19">
        <f t="shared" si="38"/>
        <v>0.19333333333333333</v>
      </c>
      <c r="AE70" s="19">
        <f t="shared" si="39"/>
        <v>0.145</v>
      </c>
      <c r="AF70" s="20">
        <f t="shared" si="40"/>
        <v>0.11833333333333333</v>
      </c>
      <c r="AG70" s="19">
        <f t="shared" si="41"/>
        <v>0.08666666666666667</v>
      </c>
      <c r="AH70" s="19">
        <f t="shared" si="42"/>
        <v>0.17666666666666667</v>
      </c>
      <c r="AI70" s="20">
        <f t="shared" si="30"/>
        <v>0.06999999999999999</v>
      </c>
      <c r="AJ70" s="19">
        <f t="shared" si="43"/>
        <v>0.09999999999999999</v>
      </c>
      <c r="AK70" s="19">
        <f t="shared" si="44"/>
        <v>0.14666666666666667</v>
      </c>
      <c r="AL70" s="19">
        <f t="shared" si="45"/>
        <v>0.16666666666666666</v>
      </c>
      <c r="AM70" s="19">
        <f t="shared" si="46"/>
        <v>0.09999999999999999</v>
      </c>
      <c r="AN70" s="19">
        <f t="shared" si="47"/>
        <v>0.07666666666666667</v>
      </c>
      <c r="AO70" s="19">
        <f t="shared" si="48"/>
        <v>0.11333333333333334</v>
      </c>
      <c r="AP70" s="19">
        <f t="shared" si="49"/>
        <v>0.08666666666666667</v>
      </c>
      <c r="AQ70" s="19">
        <f t="shared" si="50"/>
        <v>0.10166666666666667</v>
      </c>
      <c r="AR70" s="19">
        <f t="shared" si="51"/>
        <v>0.20333333333333334</v>
      </c>
      <c r="AS70" s="19">
        <f t="shared" si="53"/>
        <v>0.09733333333333333</v>
      </c>
      <c r="AT70" s="19">
        <f aca="true" t="shared" si="54" ref="AT70:AT81">0.403/3</f>
        <v>0.13433333333333333</v>
      </c>
      <c r="AU70" s="19">
        <f aca="true" t="shared" si="55" ref="AU70:AU81">0.195/3</f>
        <v>0.065</v>
      </c>
      <c r="AV70" s="19">
        <f aca="true" t="shared" si="56" ref="AV70:AV82">0.23/3</f>
        <v>0.07666666666666667</v>
      </c>
      <c r="AX70" s="5">
        <f t="shared" si="32"/>
        <v>41.471590909090914</v>
      </c>
      <c r="AY70" s="6">
        <f t="shared" si="52"/>
        <v>0.11931818181818182</v>
      </c>
      <c r="AZ70" s="9">
        <f t="shared" si="33"/>
        <v>1.2720698079476396</v>
      </c>
      <c r="BA70" s="9">
        <f t="shared" si="34"/>
        <v>52.75475868301035</v>
      </c>
      <c r="BB70" s="9">
        <f t="shared" si="35"/>
        <v>8.78576743816244</v>
      </c>
      <c r="BC70">
        <f t="shared" si="7"/>
        <v>0.0878576743816244</v>
      </c>
    </row>
    <row r="71" spans="1:55" ht="12.75">
      <c r="A71" s="13">
        <v>39239</v>
      </c>
      <c r="B71" s="5">
        <v>45.04</v>
      </c>
      <c r="C71" s="5">
        <v>17.4</v>
      </c>
      <c r="D71" s="5">
        <v>44.97</v>
      </c>
      <c r="E71" s="5"/>
      <c r="F71" s="5">
        <v>45.12</v>
      </c>
      <c r="G71" s="5">
        <v>87.17</v>
      </c>
      <c r="H71" s="15">
        <v>43.155</v>
      </c>
      <c r="I71" s="5">
        <v>28.34</v>
      </c>
      <c r="J71" s="5">
        <v>48.22</v>
      </c>
      <c r="K71" s="5">
        <v>18.3</v>
      </c>
      <c r="L71" s="5">
        <v>26.09</v>
      </c>
      <c r="M71" s="5">
        <v>72.6</v>
      </c>
      <c r="N71" s="5">
        <v>64.73</v>
      </c>
      <c r="O71" s="5">
        <v>32.04</v>
      </c>
      <c r="P71" s="5">
        <v>20.71</v>
      </c>
      <c r="Q71" s="5">
        <v>36.65</v>
      </c>
      <c r="R71" s="5">
        <v>28.2</v>
      </c>
      <c r="S71" s="5">
        <v>46.79</v>
      </c>
      <c r="T71" s="5">
        <v>45.59</v>
      </c>
      <c r="U71" s="5">
        <v>43.89</v>
      </c>
      <c r="V71" s="5">
        <v>34.29</v>
      </c>
      <c r="W71" s="5">
        <v>17.18</v>
      </c>
      <c r="X71" s="5">
        <v>20.47</v>
      </c>
      <c r="Z71" s="19">
        <f t="shared" si="36"/>
        <v>0.13</v>
      </c>
      <c r="AA71" s="19">
        <f t="shared" si="31"/>
        <v>0.05666666666666667</v>
      </c>
      <c r="AB71" s="19">
        <f t="shared" si="37"/>
        <v>0.18000000000000002</v>
      </c>
      <c r="AC71" s="19"/>
      <c r="AD71" s="19">
        <f t="shared" si="38"/>
        <v>0.19333333333333333</v>
      </c>
      <c r="AE71" s="19">
        <f t="shared" si="39"/>
        <v>0.145</v>
      </c>
      <c r="AF71" s="20">
        <f t="shared" si="40"/>
        <v>0.11833333333333333</v>
      </c>
      <c r="AG71" s="19">
        <f t="shared" si="41"/>
        <v>0.08666666666666667</v>
      </c>
      <c r="AH71" s="19">
        <f t="shared" si="42"/>
        <v>0.17666666666666667</v>
      </c>
      <c r="AI71" s="20">
        <f t="shared" si="30"/>
        <v>0.06999999999999999</v>
      </c>
      <c r="AJ71" s="19">
        <f t="shared" si="43"/>
        <v>0.09999999999999999</v>
      </c>
      <c r="AK71" s="19">
        <f t="shared" si="44"/>
        <v>0.14666666666666667</v>
      </c>
      <c r="AL71" s="19">
        <f t="shared" si="45"/>
        <v>0.16666666666666666</v>
      </c>
      <c r="AM71" s="19">
        <f t="shared" si="46"/>
        <v>0.09999999999999999</v>
      </c>
      <c r="AN71" s="19">
        <f t="shared" si="47"/>
        <v>0.07666666666666667</v>
      </c>
      <c r="AO71" s="19">
        <f t="shared" si="48"/>
        <v>0.11333333333333334</v>
      </c>
      <c r="AP71" s="19">
        <f t="shared" si="49"/>
        <v>0.08666666666666667</v>
      </c>
      <c r="AQ71" s="19">
        <f t="shared" si="50"/>
        <v>0.10166666666666667</v>
      </c>
      <c r="AR71" s="19">
        <f t="shared" si="51"/>
        <v>0.20333333333333334</v>
      </c>
      <c r="AS71" s="19">
        <f t="shared" si="53"/>
        <v>0.09733333333333333</v>
      </c>
      <c r="AT71" s="19">
        <f t="shared" si="54"/>
        <v>0.13433333333333333</v>
      </c>
      <c r="AU71" s="19">
        <f t="shared" si="55"/>
        <v>0.065</v>
      </c>
      <c r="AV71" s="19">
        <f t="shared" si="56"/>
        <v>0.07666666666666667</v>
      </c>
      <c r="AX71" s="5">
        <f t="shared" si="32"/>
        <v>39.40659090909091</v>
      </c>
      <c r="AY71" s="6">
        <f t="shared" si="52"/>
        <v>0.11931818181818182</v>
      </c>
      <c r="AZ71" s="9">
        <f t="shared" si="33"/>
        <v>1.2759214747152692</v>
      </c>
      <c r="BA71" s="9">
        <f t="shared" si="34"/>
        <v>50.27971558622859</v>
      </c>
      <c r="BB71" s="9">
        <f t="shared" si="35"/>
        <v>3.6819726441462253</v>
      </c>
      <c r="BC71">
        <f t="shared" si="7"/>
        <v>0.03681972644146225</v>
      </c>
    </row>
    <row r="72" spans="1:55" ht="12.75">
      <c r="A72" s="13">
        <v>39269</v>
      </c>
      <c r="B72" s="5">
        <v>43.49</v>
      </c>
      <c r="C72" s="5">
        <v>16.48</v>
      </c>
      <c r="D72" s="5">
        <v>44.35</v>
      </c>
      <c r="E72" s="5"/>
      <c r="F72" s="5">
        <v>43.68</v>
      </c>
      <c r="G72" s="5">
        <v>83.8</v>
      </c>
      <c r="H72" s="15">
        <v>42.11</v>
      </c>
      <c r="I72" s="5">
        <v>26.58</v>
      </c>
      <c r="J72" s="5">
        <v>46.38</v>
      </c>
      <c r="K72" s="5">
        <v>17.03</v>
      </c>
      <c r="L72" s="5">
        <v>25.31</v>
      </c>
      <c r="M72" s="5">
        <v>70.15</v>
      </c>
      <c r="N72" s="5">
        <v>60.75</v>
      </c>
      <c r="O72" s="5">
        <v>30.96</v>
      </c>
      <c r="P72" s="5">
        <v>19.07</v>
      </c>
      <c r="Q72" s="5">
        <v>33.15</v>
      </c>
      <c r="R72" s="5">
        <v>27.07</v>
      </c>
      <c r="S72" s="5">
        <v>47.14</v>
      </c>
      <c r="T72" s="5">
        <v>43.66</v>
      </c>
      <c r="U72" s="5">
        <v>43.075</v>
      </c>
      <c r="V72" s="5">
        <v>33.64</v>
      </c>
      <c r="W72" s="5">
        <v>16.14</v>
      </c>
      <c r="X72" s="5">
        <v>20.3</v>
      </c>
      <c r="Z72" s="19">
        <f t="shared" si="36"/>
        <v>0.13</v>
      </c>
      <c r="AA72" s="19">
        <f t="shared" si="31"/>
        <v>0.05666666666666667</v>
      </c>
      <c r="AB72" s="19">
        <f t="shared" si="37"/>
        <v>0.18000000000000002</v>
      </c>
      <c r="AC72" s="19"/>
      <c r="AD72" s="19">
        <f t="shared" si="38"/>
        <v>0.19333333333333333</v>
      </c>
      <c r="AE72" s="19">
        <f t="shared" si="39"/>
        <v>0.145</v>
      </c>
      <c r="AF72" s="20">
        <f t="shared" si="40"/>
        <v>0.11833333333333333</v>
      </c>
      <c r="AG72" s="19">
        <f t="shared" si="41"/>
        <v>0.08666666666666667</v>
      </c>
      <c r="AH72" s="19">
        <f t="shared" si="42"/>
        <v>0.17666666666666667</v>
      </c>
      <c r="AI72" s="20">
        <f aca="true" t="shared" si="57" ref="AI72:AI84">0.22/3</f>
        <v>0.07333333333333333</v>
      </c>
      <c r="AJ72" s="19">
        <f t="shared" si="43"/>
        <v>0.09999999999999999</v>
      </c>
      <c r="AK72" s="19">
        <f t="shared" si="44"/>
        <v>0.14666666666666667</v>
      </c>
      <c r="AL72" s="19">
        <f t="shared" si="45"/>
        <v>0.16666666666666666</v>
      </c>
      <c r="AM72" s="19">
        <f t="shared" si="46"/>
        <v>0.09999999999999999</v>
      </c>
      <c r="AN72" s="19">
        <f t="shared" si="47"/>
        <v>0.07666666666666667</v>
      </c>
      <c r="AO72" s="19">
        <f t="shared" si="48"/>
        <v>0.11333333333333334</v>
      </c>
      <c r="AP72" s="19">
        <f t="shared" si="49"/>
        <v>0.08666666666666667</v>
      </c>
      <c r="AQ72" s="19">
        <f t="shared" si="50"/>
        <v>0.10166666666666667</v>
      </c>
      <c r="AR72" s="19">
        <f t="shared" si="51"/>
        <v>0.20333333333333334</v>
      </c>
      <c r="AS72" s="19">
        <f t="shared" si="53"/>
        <v>0.09733333333333333</v>
      </c>
      <c r="AT72" s="19">
        <f t="shared" si="54"/>
        <v>0.13433333333333333</v>
      </c>
      <c r="AU72" s="19">
        <f t="shared" si="55"/>
        <v>0.065</v>
      </c>
      <c r="AV72" s="19">
        <f t="shared" si="56"/>
        <v>0.07666666666666667</v>
      </c>
      <c r="AX72" s="5">
        <f t="shared" si="32"/>
        <v>37.9234090909091</v>
      </c>
      <c r="AY72" s="6">
        <f t="shared" si="52"/>
        <v>0.11946969696969695</v>
      </c>
      <c r="AZ72" s="9">
        <f t="shared" si="33"/>
        <v>1.2799409960503885</v>
      </c>
      <c r="BA72" s="9">
        <f t="shared" si="34"/>
        <v>48.53972600544455</v>
      </c>
      <c r="BB72" s="9">
        <f t="shared" si="35"/>
        <v>0.09393420732255464</v>
      </c>
      <c r="BC72">
        <f t="shared" si="7"/>
        <v>0.0009393420732255464</v>
      </c>
    </row>
    <row r="73" spans="1:55" ht="12.75">
      <c r="A73" s="13">
        <v>39300</v>
      </c>
      <c r="B73" s="5">
        <v>44.48</v>
      </c>
      <c r="C73" s="5">
        <v>16.22</v>
      </c>
      <c r="D73" s="5">
        <v>47.27</v>
      </c>
      <c r="E73" s="5"/>
      <c r="F73" s="5">
        <v>45.94</v>
      </c>
      <c r="G73" s="5">
        <v>82.94</v>
      </c>
      <c r="H73" s="15">
        <v>42.59</v>
      </c>
      <c r="I73" s="5">
        <v>26.35</v>
      </c>
      <c r="J73" s="5">
        <v>47.81</v>
      </c>
      <c r="K73" s="5">
        <v>18.34</v>
      </c>
      <c r="L73" s="5">
        <v>26.69</v>
      </c>
      <c r="M73" s="5">
        <v>70.67</v>
      </c>
      <c r="N73" s="5">
        <v>61.44</v>
      </c>
      <c r="O73" s="5">
        <v>32.47</v>
      </c>
      <c r="P73" s="5">
        <v>18.84</v>
      </c>
      <c r="Q73" s="5">
        <v>33.72</v>
      </c>
      <c r="R73" s="5">
        <v>27.88</v>
      </c>
      <c r="S73" s="5">
        <v>48.26</v>
      </c>
      <c r="T73" s="5">
        <v>45.88</v>
      </c>
      <c r="U73" s="5">
        <v>42.495</v>
      </c>
      <c r="V73" s="5">
        <v>35.49</v>
      </c>
      <c r="W73" s="5">
        <v>15.84</v>
      </c>
      <c r="X73" s="5">
        <v>20.61</v>
      </c>
      <c r="Z73" s="19">
        <f t="shared" si="36"/>
        <v>0.13</v>
      </c>
      <c r="AA73" s="19">
        <f t="shared" si="31"/>
        <v>0.05666666666666667</v>
      </c>
      <c r="AB73" s="19">
        <f t="shared" si="37"/>
        <v>0.18000000000000002</v>
      </c>
      <c r="AC73" s="19"/>
      <c r="AD73" s="19">
        <f t="shared" si="38"/>
        <v>0.19333333333333333</v>
      </c>
      <c r="AE73" s="19">
        <f t="shared" si="39"/>
        <v>0.145</v>
      </c>
      <c r="AF73" s="20">
        <f t="shared" si="40"/>
        <v>0.11833333333333333</v>
      </c>
      <c r="AG73" s="19">
        <f t="shared" si="41"/>
        <v>0.08666666666666667</v>
      </c>
      <c r="AH73" s="19">
        <f t="shared" si="42"/>
        <v>0.17666666666666667</v>
      </c>
      <c r="AI73" s="20">
        <f t="shared" si="57"/>
        <v>0.07333333333333333</v>
      </c>
      <c r="AJ73" s="19">
        <f t="shared" si="43"/>
        <v>0.09999999999999999</v>
      </c>
      <c r="AK73" s="19">
        <f t="shared" si="44"/>
        <v>0.14666666666666667</v>
      </c>
      <c r="AL73" s="19">
        <f t="shared" si="45"/>
        <v>0.16666666666666666</v>
      </c>
      <c r="AM73" s="19">
        <f t="shared" si="46"/>
        <v>0.09999999999999999</v>
      </c>
      <c r="AN73" s="19">
        <f t="shared" si="47"/>
        <v>0.07666666666666667</v>
      </c>
      <c r="AO73" s="19">
        <f t="shared" si="48"/>
        <v>0.11333333333333334</v>
      </c>
      <c r="AP73" s="19">
        <f t="shared" si="49"/>
        <v>0.08666666666666667</v>
      </c>
      <c r="AQ73" s="19">
        <f t="shared" si="50"/>
        <v>0.10166666666666667</v>
      </c>
      <c r="AR73" s="19">
        <f t="shared" si="51"/>
        <v>0.20333333333333334</v>
      </c>
      <c r="AS73" s="19">
        <f t="shared" si="53"/>
        <v>0.09733333333333333</v>
      </c>
      <c r="AT73" s="19">
        <f t="shared" si="54"/>
        <v>0.13433333333333333</v>
      </c>
      <c r="AU73" s="19">
        <f t="shared" si="55"/>
        <v>0.065</v>
      </c>
      <c r="AV73" s="19">
        <f t="shared" si="56"/>
        <v>0.07666666666666667</v>
      </c>
      <c r="AX73" s="5">
        <f t="shared" si="32"/>
        <v>38.737500000000004</v>
      </c>
      <c r="AY73" s="6">
        <f t="shared" si="52"/>
        <v>0.11946969696969695</v>
      </c>
      <c r="AZ73" s="9">
        <f t="shared" si="33"/>
        <v>1.2838884413666125</v>
      </c>
      <c r="BA73" s="9">
        <f t="shared" si="34"/>
        <v>49.73462849743916</v>
      </c>
      <c r="BB73" s="9">
        <f t="shared" si="35"/>
        <v>2.5579467030762304</v>
      </c>
      <c r="BC73">
        <f t="shared" si="7"/>
        <v>0.025579467030762304</v>
      </c>
    </row>
    <row r="74" spans="1:55" ht="12.75">
      <c r="A74" s="13">
        <v>39331</v>
      </c>
      <c r="B74" s="5">
        <v>46.08</v>
      </c>
      <c r="C74" s="5">
        <v>16.03</v>
      </c>
      <c r="D74" s="5">
        <v>47.8</v>
      </c>
      <c r="E74" s="5"/>
      <c r="F74" s="5">
        <v>46.3</v>
      </c>
      <c r="G74" s="5">
        <v>85.79</v>
      </c>
      <c r="H74" s="15">
        <v>42.15</v>
      </c>
      <c r="I74" s="5">
        <v>26.26</v>
      </c>
      <c r="J74" s="5">
        <v>48.44</v>
      </c>
      <c r="K74" s="5">
        <v>18.69</v>
      </c>
      <c r="L74" s="5">
        <v>27.05</v>
      </c>
      <c r="M74" s="5">
        <v>75.36</v>
      </c>
      <c r="N74" s="5">
        <v>63.34</v>
      </c>
      <c r="O74" s="5">
        <v>32.74</v>
      </c>
      <c r="P74" s="5">
        <v>19.14</v>
      </c>
      <c r="Q74" s="5">
        <v>33.1</v>
      </c>
      <c r="R74" s="5">
        <v>27.08</v>
      </c>
      <c r="S74" s="5">
        <v>46.3</v>
      </c>
      <c r="T74" s="5">
        <v>46.85</v>
      </c>
      <c r="U74" s="5">
        <v>43.995</v>
      </c>
      <c r="V74" s="5">
        <v>36.28</v>
      </c>
      <c r="W74" s="5">
        <v>16.43</v>
      </c>
      <c r="X74" s="5">
        <v>21.54</v>
      </c>
      <c r="Z74" s="19">
        <f t="shared" si="36"/>
        <v>0.13</v>
      </c>
      <c r="AA74" s="19">
        <f t="shared" si="31"/>
        <v>0.05666666666666667</v>
      </c>
      <c r="AB74" s="19">
        <f t="shared" si="37"/>
        <v>0.18000000000000002</v>
      </c>
      <c r="AC74" s="19"/>
      <c r="AD74" s="19">
        <f t="shared" si="38"/>
        <v>0.19333333333333333</v>
      </c>
      <c r="AE74" s="19">
        <f t="shared" si="39"/>
        <v>0.145</v>
      </c>
      <c r="AF74" s="20">
        <f t="shared" si="40"/>
        <v>0.11833333333333333</v>
      </c>
      <c r="AG74" s="19">
        <f t="shared" si="41"/>
        <v>0.08666666666666667</v>
      </c>
      <c r="AH74" s="19">
        <f t="shared" si="42"/>
        <v>0.17666666666666667</v>
      </c>
      <c r="AI74" s="20">
        <f t="shared" si="57"/>
        <v>0.07333333333333333</v>
      </c>
      <c r="AJ74" s="19">
        <f t="shared" si="43"/>
        <v>0.09999999999999999</v>
      </c>
      <c r="AK74" s="19">
        <f t="shared" si="44"/>
        <v>0.14666666666666667</v>
      </c>
      <c r="AL74" s="19">
        <f t="shared" si="45"/>
        <v>0.16666666666666666</v>
      </c>
      <c r="AM74" s="19">
        <f t="shared" si="46"/>
        <v>0.09999999999999999</v>
      </c>
      <c r="AN74" s="19">
        <f t="shared" si="47"/>
        <v>0.07666666666666667</v>
      </c>
      <c r="AO74" s="19">
        <f t="shared" si="48"/>
        <v>0.11333333333333334</v>
      </c>
      <c r="AP74" s="19">
        <f t="shared" si="49"/>
        <v>0.08666666666666667</v>
      </c>
      <c r="AQ74" s="19">
        <f t="shared" si="50"/>
        <v>0.10166666666666667</v>
      </c>
      <c r="AR74" s="19">
        <f t="shared" si="51"/>
        <v>0.20333333333333334</v>
      </c>
      <c r="AS74" s="19">
        <f t="shared" si="53"/>
        <v>0.09733333333333333</v>
      </c>
      <c r="AT74" s="19">
        <f t="shared" si="54"/>
        <v>0.13433333333333333</v>
      </c>
      <c r="AU74" s="19">
        <f t="shared" si="55"/>
        <v>0.065</v>
      </c>
      <c r="AV74" s="19">
        <f t="shared" si="56"/>
        <v>0.07666666666666667</v>
      </c>
      <c r="AX74" s="5">
        <f t="shared" si="32"/>
        <v>39.397499999999994</v>
      </c>
      <c r="AY74" s="6">
        <f t="shared" si="52"/>
        <v>0.11946969696969695</v>
      </c>
      <c r="AZ74" s="9">
        <f t="shared" si="33"/>
        <v>1.2877817280734585</v>
      </c>
      <c r="BA74" s="9">
        <f t="shared" si="34"/>
        <v>50.73538063177407</v>
      </c>
      <c r="BB74" s="9">
        <f t="shared" si="35"/>
        <v>4.621601085482929</v>
      </c>
      <c r="BC74">
        <f t="shared" si="7"/>
        <v>0.04621601085482929</v>
      </c>
    </row>
    <row r="75" spans="1:55" ht="12.75">
      <c r="A75" s="13">
        <v>39361</v>
      </c>
      <c r="B75" s="5">
        <v>48.21</v>
      </c>
      <c r="C75" s="5">
        <v>16.76</v>
      </c>
      <c r="D75" s="5">
        <v>46.74</v>
      </c>
      <c r="E75" s="5"/>
      <c r="F75" s="5">
        <v>47.09</v>
      </c>
      <c r="G75" s="5">
        <v>94.7</v>
      </c>
      <c r="H75" s="15">
        <v>45.815</v>
      </c>
      <c r="I75" s="5">
        <v>29.04</v>
      </c>
      <c r="J75" s="5">
        <v>49.6</v>
      </c>
      <c r="K75" s="5">
        <v>19.17</v>
      </c>
      <c r="L75" s="5">
        <v>27.88</v>
      </c>
      <c r="M75" s="5">
        <v>82.78</v>
      </c>
      <c r="N75" s="5">
        <v>69.7</v>
      </c>
      <c r="O75" s="5">
        <v>34.89</v>
      </c>
      <c r="P75" s="5">
        <v>20.45</v>
      </c>
      <c r="Q75" s="5">
        <v>38.3</v>
      </c>
      <c r="R75" s="5">
        <v>28.49</v>
      </c>
      <c r="S75" s="5">
        <v>51.7</v>
      </c>
      <c r="T75" s="5">
        <v>48</v>
      </c>
      <c r="U75" s="5">
        <v>47.8</v>
      </c>
      <c r="V75" s="5">
        <v>36.66</v>
      </c>
      <c r="W75" s="5">
        <v>16.83</v>
      </c>
      <c r="X75" s="5">
        <v>22.55</v>
      </c>
      <c r="Z75" s="19">
        <f>0.41/3</f>
        <v>0.13666666666666666</v>
      </c>
      <c r="AA75" s="19">
        <f t="shared" si="31"/>
        <v>0.05666666666666667</v>
      </c>
      <c r="AB75" s="19">
        <f t="shared" si="37"/>
        <v>0.18000000000000002</v>
      </c>
      <c r="AC75" s="19"/>
      <c r="AD75" s="19">
        <f t="shared" si="38"/>
        <v>0.19333333333333333</v>
      </c>
      <c r="AE75" s="19">
        <f t="shared" si="39"/>
        <v>0.145</v>
      </c>
      <c r="AF75" s="20">
        <f t="shared" si="40"/>
        <v>0.11833333333333333</v>
      </c>
      <c r="AG75" s="19">
        <f t="shared" si="41"/>
        <v>0.08666666666666667</v>
      </c>
      <c r="AH75" s="19">
        <f t="shared" si="42"/>
        <v>0.17666666666666667</v>
      </c>
      <c r="AI75" s="20">
        <f t="shared" si="57"/>
        <v>0.07333333333333333</v>
      </c>
      <c r="AJ75" s="19">
        <f>0.31/3</f>
        <v>0.10333333333333333</v>
      </c>
      <c r="AK75" s="19">
        <f t="shared" si="44"/>
        <v>0.14666666666666667</v>
      </c>
      <c r="AL75" s="19">
        <f t="shared" si="45"/>
        <v>0.16666666666666666</v>
      </c>
      <c r="AM75" s="19">
        <f t="shared" si="46"/>
        <v>0.09999999999999999</v>
      </c>
      <c r="AN75" s="19">
        <f t="shared" si="47"/>
        <v>0.07666666666666667</v>
      </c>
      <c r="AO75" s="19">
        <f t="shared" si="48"/>
        <v>0.11333333333333334</v>
      </c>
      <c r="AP75" s="19">
        <f t="shared" si="49"/>
        <v>0.08666666666666667</v>
      </c>
      <c r="AQ75" s="19">
        <f t="shared" si="50"/>
        <v>0.10166666666666667</v>
      </c>
      <c r="AR75" s="19">
        <f t="shared" si="51"/>
        <v>0.20333333333333334</v>
      </c>
      <c r="AS75" s="19">
        <f t="shared" si="53"/>
        <v>0.09733333333333333</v>
      </c>
      <c r="AT75" s="19">
        <f t="shared" si="54"/>
        <v>0.13433333333333333</v>
      </c>
      <c r="AU75" s="19">
        <f t="shared" si="55"/>
        <v>0.065</v>
      </c>
      <c r="AV75" s="19">
        <f t="shared" si="56"/>
        <v>0.07666666666666667</v>
      </c>
      <c r="AX75" s="5">
        <f t="shared" si="32"/>
        <v>41.961590909090916</v>
      </c>
      <c r="AY75" s="6">
        <f t="shared" si="52"/>
        <v>0.11992424242424239</v>
      </c>
      <c r="AZ75" s="9">
        <f t="shared" si="33"/>
        <v>1.2914621473521644</v>
      </c>
      <c r="BA75" s="9">
        <f t="shared" si="34"/>
        <v>54.19180630176761</v>
      </c>
      <c r="BB75" s="9">
        <f t="shared" si="35"/>
        <v>11.749108223986916</v>
      </c>
      <c r="BC75">
        <f t="shared" si="7"/>
        <v>0.11749108223986916</v>
      </c>
    </row>
    <row r="76" spans="1:55" ht="12.75">
      <c r="A76" s="13">
        <v>39392</v>
      </c>
      <c r="B76" s="5">
        <v>47.67</v>
      </c>
      <c r="C76" s="5">
        <v>17.85</v>
      </c>
      <c r="D76" s="5">
        <v>44.32</v>
      </c>
      <c r="E76" s="5"/>
      <c r="F76" s="5">
        <v>48.45</v>
      </c>
      <c r="G76" s="5">
        <v>100.21</v>
      </c>
      <c r="H76" s="15">
        <v>47.23</v>
      </c>
      <c r="I76" s="5">
        <v>30.28</v>
      </c>
      <c r="J76" s="5">
        <v>49.05</v>
      </c>
      <c r="K76" s="5">
        <v>19.79</v>
      </c>
      <c r="L76" s="5">
        <v>27.64</v>
      </c>
      <c r="M76" s="5">
        <v>81.07</v>
      </c>
      <c r="N76" s="5">
        <v>68.56</v>
      </c>
      <c r="O76" s="5">
        <v>35.16</v>
      </c>
      <c r="P76" s="5">
        <v>18.51</v>
      </c>
      <c r="Q76" s="5">
        <v>35.6</v>
      </c>
      <c r="R76" s="5">
        <v>28.1</v>
      </c>
      <c r="S76" s="5">
        <v>50.96</v>
      </c>
      <c r="T76" s="5">
        <v>48.82</v>
      </c>
      <c r="U76" s="5">
        <v>47.87</v>
      </c>
      <c r="V76" s="5">
        <v>37.62</v>
      </c>
      <c r="W76" s="5">
        <v>17.32</v>
      </c>
      <c r="X76" s="5">
        <v>23.11</v>
      </c>
      <c r="Z76" s="19">
        <f>0.41/3</f>
        <v>0.13666666666666666</v>
      </c>
      <c r="AA76" s="19">
        <f t="shared" si="31"/>
        <v>0.05666666666666667</v>
      </c>
      <c r="AB76" s="19">
        <f t="shared" si="37"/>
        <v>0.18000000000000002</v>
      </c>
      <c r="AC76" s="19"/>
      <c r="AD76" s="19">
        <f t="shared" si="38"/>
        <v>0.19333333333333333</v>
      </c>
      <c r="AE76" s="19">
        <f t="shared" si="39"/>
        <v>0.145</v>
      </c>
      <c r="AF76" s="20">
        <f>0.395/3</f>
        <v>0.13166666666666668</v>
      </c>
      <c r="AG76" s="19">
        <f t="shared" si="41"/>
        <v>0.08666666666666667</v>
      </c>
      <c r="AH76" s="19">
        <f t="shared" si="42"/>
        <v>0.17666666666666667</v>
      </c>
      <c r="AI76" s="20">
        <f t="shared" si="57"/>
        <v>0.07333333333333333</v>
      </c>
      <c r="AJ76" s="19">
        <f>0.31/3</f>
        <v>0.10333333333333333</v>
      </c>
      <c r="AK76" s="19">
        <f t="shared" si="44"/>
        <v>0.14666666666666667</v>
      </c>
      <c r="AL76" s="19">
        <f t="shared" si="45"/>
        <v>0.16666666666666666</v>
      </c>
      <c r="AM76" s="19">
        <f t="shared" si="46"/>
        <v>0.09999999999999999</v>
      </c>
      <c r="AN76" s="19">
        <f t="shared" si="47"/>
        <v>0.07666666666666667</v>
      </c>
      <c r="AO76" s="19">
        <f t="shared" si="48"/>
        <v>0.11333333333333334</v>
      </c>
      <c r="AP76" s="19">
        <f t="shared" si="49"/>
        <v>0.08666666666666667</v>
      </c>
      <c r="AQ76" s="19">
        <f t="shared" si="50"/>
        <v>0.10166666666666667</v>
      </c>
      <c r="AR76" s="19">
        <f t="shared" si="51"/>
        <v>0.20333333333333334</v>
      </c>
      <c r="AS76" s="19">
        <f t="shared" si="53"/>
        <v>0.09733333333333333</v>
      </c>
      <c r="AT76" s="19">
        <f t="shared" si="54"/>
        <v>0.13433333333333333</v>
      </c>
      <c r="AU76" s="19">
        <f t="shared" si="55"/>
        <v>0.065</v>
      </c>
      <c r="AV76" s="19">
        <f t="shared" si="56"/>
        <v>0.07666666666666667</v>
      </c>
      <c r="AX76" s="5">
        <f t="shared" si="32"/>
        <v>42.05409090909091</v>
      </c>
      <c r="AY76" s="6">
        <f t="shared" si="52"/>
        <v>0.12053030303030302</v>
      </c>
      <c r="AZ76" s="9">
        <f t="shared" si="33"/>
        <v>1.2951635785472653</v>
      </c>
      <c r="BA76" s="9">
        <f t="shared" si="34"/>
        <v>54.4669268743702</v>
      </c>
      <c r="BB76" s="9">
        <f t="shared" si="35"/>
        <v>12.316435293160644</v>
      </c>
      <c r="BC76">
        <f t="shared" si="7"/>
        <v>0.12316435293160645</v>
      </c>
    </row>
    <row r="77" spans="1:55" ht="12.75">
      <c r="A77" s="13">
        <v>39422</v>
      </c>
      <c r="B77" s="5">
        <v>46.56</v>
      </c>
      <c r="C77" s="5">
        <v>17.13</v>
      </c>
      <c r="D77" s="5">
        <v>44.54</v>
      </c>
      <c r="E77" s="5"/>
      <c r="F77" s="5">
        <v>48.85</v>
      </c>
      <c r="G77" s="5">
        <v>102.53</v>
      </c>
      <c r="H77" s="5">
        <v>47.45</v>
      </c>
      <c r="I77" s="5">
        <v>29.65</v>
      </c>
      <c r="J77" s="5">
        <v>43.96</v>
      </c>
      <c r="K77" s="5">
        <v>20.17</v>
      </c>
      <c r="L77" s="5">
        <v>27.21</v>
      </c>
      <c r="M77" s="5">
        <v>81.64</v>
      </c>
      <c r="N77" s="5">
        <v>72.34</v>
      </c>
      <c r="O77" s="5">
        <v>35.22</v>
      </c>
      <c r="P77" s="5">
        <v>18.89</v>
      </c>
      <c r="Q77" s="5">
        <v>36.29</v>
      </c>
      <c r="R77" s="5">
        <v>29.33</v>
      </c>
      <c r="S77" s="5">
        <v>52.09</v>
      </c>
      <c r="T77" s="5">
        <v>48.43</v>
      </c>
      <c r="U77" s="5">
        <v>49.12</v>
      </c>
      <c r="V77" s="5">
        <v>38.75</v>
      </c>
      <c r="W77" s="5">
        <v>17.21</v>
      </c>
      <c r="X77" s="5">
        <v>22.57</v>
      </c>
      <c r="Z77" s="19">
        <f>0.41/3</f>
        <v>0.13666666666666666</v>
      </c>
      <c r="AA77" s="19">
        <f t="shared" si="31"/>
        <v>0.05666666666666667</v>
      </c>
      <c r="AB77" s="19">
        <f t="shared" si="37"/>
        <v>0.18000000000000002</v>
      </c>
      <c r="AC77" s="19"/>
      <c r="AD77" s="19">
        <f t="shared" si="38"/>
        <v>0.19333333333333333</v>
      </c>
      <c r="AE77" s="19">
        <f t="shared" si="39"/>
        <v>0.145</v>
      </c>
      <c r="AF77" s="20">
        <f>0.395/3</f>
        <v>0.13166666666666668</v>
      </c>
      <c r="AG77" s="19">
        <f t="shared" si="41"/>
        <v>0.08666666666666667</v>
      </c>
      <c r="AH77" s="19">
        <f t="shared" si="42"/>
        <v>0.17666666666666667</v>
      </c>
      <c r="AI77" s="20">
        <f t="shared" si="57"/>
        <v>0.07333333333333333</v>
      </c>
      <c r="AJ77" s="19">
        <f>0.31/3</f>
        <v>0.10333333333333333</v>
      </c>
      <c r="AK77" s="19">
        <f t="shared" si="44"/>
        <v>0.14666666666666667</v>
      </c>
      <c r="AL77" s="19">
        <f t="shared" si="45"/>
        <v>0.16666666666666666</v>
      </c>
      <c r="AM77" s="19">
        <f t="shared" si="46"/>
        <v>0.09999999999999999</v>
      </c>
      <c r="AN77" s="19">
        <f t="shared" si="47"/>
        <v>0.07666666666666667</v>
      </c>
      <c r="AO77" s="19">
        <f t="shared" si="48"/>
        <v>0.11333333333333334</v>
      </c>
      <c r="AP77" s="19">
        <f t="shared" si="49"/>
        <v>0.08666666666666667</v>
      </c>
      <c r="AQ77" s="19">
        <f t="shared" si="50"/>
        <v>0.10166666666666667</v>
      </c>
      <c r="AR77" s="19">
        <f t="shared" si="51"/>
        <v>0.20333333333333334</v>
      </c>
      <c r="AS77" s="19">
        <f t="shared" si="53"/>
        <v>0.09733333333333333</v>
      </c>
      <c r="AT77" s="19">
        <f t="shared" si="54"/>
        <v>0.13433333333333333</v>
      </c>
      <c r="AU77" s="19">
        <f t="shared" si="55"/>
        <v>0.065</v>
      </c>
      <c r="AV77" s="19">
        <f t="shared" si="56"/>
        <v>0.07666666666666667</v>
      </c>
      <c r="AX77" s="5">
        <f t="shared" si="32"/>
        <v>42.26954545454546</v>
      </c>
      <c r="AY77" s="6">
        <f t="shared" si="52"/>
        <v>0.12053030303030302</v>
      </c>
      <c r="AZ77" s="9">
        <f>AZ76+((AZ76*AY77)/AX77)</f>
        <v>1.2988566974799962</v>
      </c>
      <c r="BA77" s="9">
        <f>AX77*AZ77</f>
        <v>54.9020822130715</v>
      </c>
      <c r="BB77" s="10">
        <f>((BA77/BA$65)-1)*100</f>
        <v>13.213770598206409</v>
      </c>
      <c r="BC77">
        <f t="shared" si="7"/>
        <v>0.1321377059820641</v>
      </c>
    </row>
    <row r="78" spans="1:55" ht="12.75">
      <c r="A78" s="13">
        <v>39453</v>
      </c>
      <c r="B78" s="5">
        <v>42.73</v>
      </c>
      <c r="C78" s="5">
        <v>15.99</v>
      </c>
      <c r="D78" s="5">
        <v>38.59</v>
      </c>
      <c r="E78" s="5"/>
      <c r="F78" s="5">
        <v>43.57</v>
      </c>
      <c r="G78" s="5">
        <v>93.73</v>
      </c>
      <c r="H78" s="5">
        <v>43</v>
      </c>
      <c r="I78" s="5">
        <v>27.76</v>
      </c>
      <c r="J78" s="5">
        <v>42.63</v>
      </c>
      <c r="K78" s="5">
        <v>18.65</v>
      </c>
      <c r="L78" s="5">
        <v>25.25</v>
      </c>
      <c r="M78" s="5">
        <v>76.1</v>
      </c>
      <c r="N78" s="5">
        <v>71.22</v>
      </c>
      <c r="O78" s="5">
        <v>32.61</v>
      </c>
      <c r="P78" s="5">
        <v>18.95</v>
      </c>
      <c r="Q78" s="5">
        <v>32.705</v>
      </c>
      <c r="R78" s="5">
        <v>25.46</v>
      </c>
      <c r="S78" s="5">
        <v>48.85</v>
      </c>
      <c r="T78" s="5">
        <v>45.17</v>
      </c>
      <c r="U78" s="5">
        <v>48</v>
      </c>
      <c r="V78" s="5">
        <v>36.365</v>
      </c>
      <c r="W78" s="5">
        <v>16.67</v>
      </c>
      <c r="X78" s="5">
        <v>20.75</v>
      </c>
      <c r="Y78" s="2"/>
      <c r="Z78" s="19">
        <f>0.41/3</f>
        <v>0.13666666666666666</v>
      </c>
      <c r="AA78" s="19">
        <f t="shared" si="31"/>
        <v>0.05666666666666667</v>
      </c>
      <c r="AB78" s="19">
        <f t="shared" si="37"/>
        <v>0.18000000000000002</v>
      </c>
      <c r="AC78" s="21"/>
      <c r="AD78" s="19">
        <f t="shared" si="38"/>
        <v>0.19333333333333333</v>
      </c>
      <c r="AE78" s="19">
        <f t="shared" si="39"/>
        <v>0.145</v>
      </c>
      <c r="AF78" s="20">
        <f aca="true" t="shared" si="58" ref="AF78:AF90">0.395/3</f>
        <v>0.13166666666666668</v>
      </c>
      <c r="AG78" s="19">
        <f t="shared" si="41"/>
        <v>0.08666666666666667</v>
      </c>
      <c r="AH78" s="19">
        <f t="shared" si="42"/>
        <v>0.17666666666666667</v>
      </c>
      <c r="AI78" s="20">
        <f t="shared" si="57"/>
        <v>0.07333333333333333</v>
      </c>
      <c r="AJ78" s="19">
        <f aca="true" t="shared" si="59" ref="AJ78:AJ85">0.31/3</f>
        <v>0.10333333333333333</v>
      </c>
      <c r="AK78" s="19">
        <f t="shared" si="44"/>
        <v>0.14666666666666667</v>
      </c>
      <c r="AL78" s="19">
        <f t="shared" si="45"/>
        <v>0.16666666666666666</v>
      </c>
      <c r="AM78" s="19">
        <f t="shared" si="46"/>
        <v>0.09999999999999999</v>
      </c>
      <c r="AN78" s="19">
        <f t="shared" si="47"/>
        <v>0.07666666666666667</v>
      </c>
      <c r="AO78" s="19">
        <f>0.347/3</f>
        <v>0.11566666666666665</v>
      </c>
      <c r="AP78" s="19">
        <f t="shared" si="49"/>
        <v>0.08666666666666667</v>
      </c>
      <c r="AQ78" s="19">
        <f t="shared" si="50"/>
        <v>0.10166666666666667</v>
      </c>
      <c r="AR78" s="19">
        <f>0.615/3</f>
        <v>0.205</v>
      </c>
      <c r="AS78" s="19">
        <f t="shared" si="53"/>
        <v>0.09733333333333333</v>
      </c>
      <c r="AT78" s="19">
        <f t="shared" si="54"/>
        <v>0.13433333333333333</v>
      </c>
      <c r="AU78" s="19">
        <f t="shared" si="55"/>
        <v>0.065</v>
      </c>
      <c r="AV78" s="19">
        <f t="shared" si="56"/>
        <v>0.07666666666666667</v>
      </c>
      <c r="AW78" s="2"/>
      <c r="AX78" s="5">
        <f>AVERAGE(B78:X78)</f>
        <v>39.30681818181819</v>
      </c>
      <c r="AY78" s="6">
        <f>AVERAGE(Z78:AV78)</f>
        <v>0.1207121212121212</v>
      </c>
      <c r="AZ78" s="9">
        <f>AZ77+((AZ77*AY78)/AX78)</f>
        <v>1.30284551556184</v>
      </c>
      <c r="BA78" s="9">
        <f>AX78*AZ78</f>
        <v>51.21071179918642</v>
      </c>
      <c r="BB78" s="9">
        <f>((BA78/BA$77)-1)*100</f>
        <v>-6.723552668838872</v>
      </c>
      <c r="BC78">
        <f t="shared" si="7"/>
        <v>-0.06723552668838872</v>
      </c>
    </row>
    <row r="79" spans="1:55" ht="12.75">
      <c r="A79" s="13">
        <v>39484</v>
      </c>
      <c r="B79" s="5">
        <v>40.92</v>
      </c>
      <c r="C79" s="5">
        <v>14.68</v>
      </c>
      <c r="D79" s="5">
        <v>35.78</v>
      </c>
      <c r="E79" s="5"/>
      <c r="F79" s="5">
        <v>40.89</v>
      </c>
      <c r="G79" s="5">
        <v>88.35</v>
      </c>
      <c r="H79" s="15">
        <v>39.94</v>
      </c>
      <c r="I79" s="5">
        <v>25.51</v>
      </c>
      <c r="J79" s="5">
        <v>39.81</v>
      </c>
      <c r="K79" s="5">
        <v>17.54</v>
      </c>
      <c r="L79" s="5">
        <v>26.65</v>
      </c>
      <c r="M79" s="5">
        <v>74.85</v>
      </c>
      <c r="N79" s="5">
        <v>67.59</v>
      </c>
      <c r="O79" s="5">
        <v>29.8</v>
      </c>
      <c r="P79" s="5">
        <v>17.19</v>
      </c>
      <c r="Q79" s="5">
        <v>32.47</v>
      </c>
      <c r="R79" s="5">
        <v>25.27</v>
      </c>
      <c r="S79" s="5">
        <v>45.38</v>
      </c>
      <c r="T79" s="5">
        <v>41.91</v>
      </c>
      <c r="U79" s="5">
        <v>44.1</v>
      </c>
      <c r="V79" s="5">
        <v>34.53</v>
      </c>
      <c r="W79" s="5">
        <v>14.98</v>
      </c>
      <c r="X79" s="5">
        <v>19.82</v>
      </c>
      <c r="Y79" s="2"/>
      <c r="Z79" s="19">
        <f aca="true" t="shared" si="60" ref="Z79:Z105">0.41/3</f>
        <v>0.13666666666666666</v>
      </c>
      <c r="AA79" s="19">
        <f>0.183/3</f>
        <v>0.061</v>
      </c>
      <c r="AB79" s="19">
        <f t="shared" si="37"/>
        <v>0.18000000000000002</v>
      </c>
      <c r="AC79" s="21"/>
      <c r="AD79" s="19">
        <f>0.585/3</f>
        <v>0.19499999999999998</v>
      </c>
      <c r="AE79" s="19">
        <f t="shared" si="39"/>
        <v>0.145</v>
      </c>
      <c r="AF79" s="20">
        <f t="shared" si="58"/>
        <v>0.13166666666666668</v>
      </c>
      <c r="AG79" s="19">
        <f>0.275/3</f>
        <v>0.09166666666666667</v>
      </c>
      <c r="AH79" s="19">
        <f t="shared" si="42"/>
        <v>0.17666666666666667</v>
      </c>
      <c r="AI79" s="20">
        <f t="shared" si="57"/>
        <v>0.07333333333333333</v>
      </c>
      <c r="AJ79" s="19">
        <f t="shared" si="59"/>
        <v>0.10333333333333333</v>
      </c>
      <c r="AK79" s="19">
        <f>0.5/3</f>
        <v>0.16666666666666666</v>
      </c>
      <c r="AL79" s="19">
        <f>0.55/3</f>
        <v>0.18333333333333335</v>
      </c>
      <c r="AM79" s="19">
        <f t="shared" si="46"/>
        <v>0.09999999999999999</v>
      </c>
      <c r="AN79" s="19">
        <f t="shared" si="47"/>
        <v>0.07666666666666667</v>
      </c>
      <c r="AO79" s="19">
        <f aca="true" t="shared" si="61" ref="AO79:AO89">0.347/3</f>
        <v>0.11566666666666665</v>
      </c>
      <c r="AP79" s="19">
        <f t="shared" si="49"/>
        <v>0.08666666666666667</v>
      </c>
      <c r="AQ79" s="19">
        <f t="shared" si="50"/>
        <v>0.10166666666666667</v>
      </c>
      <c r="AR79" s="19">
        <f aca="true" t="shared" si="62" ref="AR79:AR89">0.615/3</f>
        <v>0.205</v>
      </c>
      <c r="AS79" s="19">
        <f t="shared" si="53"/>
        <v>0.09733333333333333</v>
      </c>
      <c r="AT79" s="19">
        <f t="shared" si="54"/>
        <v>0.13433333333333333</v>
      </c>
      <c r="AU79" s="19">
        <f t="shared" si="55"/>
        <v>0.065</v>
      </c>
      <c r="AV79" s="19">
        <f t="shared" si="56"/>
        <v>0.07666666666666667</v>
      </c>
      <c r="AW79" s="2"/>
      <c r="AX79" s="5">
        <f aca="true" t="shared" si="63" ref="AX79:AX89">AVERAGE(B79:X79)</f>
        <v>37.18</v>
      </c>
      <c r="AY79" s="6">
        <f aca="true" t="shared" si="64" ref="AY79:AY89">AVERAGE(Z79:AV79)</f>
        <v>0.12287878787878787</v>
      </c>
      <c r="AZ79" s="9">
        <f aca="true" t="shared" si="65" ref="AZ79:AZ89">AZ78+((AZ78*AY79)/AX79)</f>
        <v>1.3071513810203002</v>
      </c>
      <c r="BA79" s="9">
        <f aca="true" t="shared" si="66" ref="BA79:BA89">AX79*AZ79</f>
        <v>48.59988834633476</v>
      </c>
      <c r="BB79" s="9">
        <f aca="true" t="shared" si="67" ref="BB79:BB84">((BA79/BA$77)-1)*100</f>
        <v>-11.47897058307976</v>
      </c>
      <c r="BC79">
        <f t="shared" si="7"/>
        <v>-0.1147897058307976</v>
      </c>
    </row>
    <row r="80" spans="1:55" ht="12.75">
      <c r="A80" s="13">
        <v>39513</v>
      </c>
      <c r="B80" s="5">
        <v>41.63</v>
      </c>
      <c r="C80" s="5">
        <v>14.27</v>
      </c>
      <c r="D80" s="5">
        <v>38.9</v>
      </c>
      <c r="E80" s="5"/>
      <c r="F80" s="5">
        <v>39.7</v>
      </c>
      <c r="G80" s="5">
        <v>88.27</v>
      </c>
      <c r="H80" s="15">
        <v>40.84</v>
      </c>
      <c r="I80" s="5">
        <v>25.64</v>
      </c>
      <c r="J80" s="5">
        <v>38.89</v>
      </c>
      <c r="K80" s="5">
        <v>17.85</v>
      </c>
      <c r="L80" s="5">
        <v>24.12</v>
      </c>
      <c r="M80" s="5">
        <v>81.27</v>
      </c>
      <c r="N80" s="5">
        <v>68.62</v>
      </c>
      <c r="O80" s="5">
        <v>32.11</v>
      </c>
      <c r="P80" s="5">
        <v>17.24</v>
      </c>
      <c r="Q80" s="5">
        <v>31.17</v>
      </c>
      <c r="R80" s="5">
        <v>24.72</v>
      </c>
      <c r="S80" s="5">
        <v>45.92</v>
      </c>
      <c r="T80" s="5">
        <v>41.7</v>
      </c>
      <c r="U80" s="5">
        <v>40.19</v>
      </c>
      <c r="V80" s="5">
        <v>35.61</v>
      </c>
      <c r="W80" s="5">
        <v>15.95</v>
      </c>
      <c r="X80" s="5">
        <v>19.95</v>
      </c>
      <c r="Y80" s="2"/>
      <c r="Z80" s="19">
        <f t="shared" si="60"/>
        <v>0.13666666666666666</v>
      </c>
      <c r="AA80" s="19">
        <f aca="true" t="shared" si="68" ref="AA80:AA90">0.183/3</f>
        <v>0.061</v>
      </c>
      <c r="AB80" s="19">
        <f t="shared" si="37"/>
        <v>0.18000000000000002</v>
      </c>
      <c r="AC80" s="21"/>
      <c r="AD80" s="19">
        <f aca="true" t="shared" si="69" ref="AD80:AD90">0.585/3</f>
        <v>0.19499999999999998</v>
      </c>
      <c r="AE80" s="19">
        <f aca="true" t="shared" si="70" ref="AE80:AE91">0.477/3</f>
        <v>0.159</v>
      </c>
      <c r="AF80" s="20">
        <f t="shared" si="58"/>
        <v>0.13166666666666668</v>
      </c>
      <c r="AG80" s="19">
        <f aca="true" t="shared" si="71" ref="AG80:AG90">0.275/3</f>
        <v>0.09166666666666667</v>
      </c>
      <c r="AH80" s="19">
        <f t="shared" si="42"/>
        <v>0.17666666666666667</v>
      </c>
      <c r="AI80" s="20">
        <f t="shared" si="57"/>
        <v>0.07333333333333333</v>
      </c>
      <c r="AJ80" s="19">
        <f t="shared" si="59"/>
        <v>0.10333333333333333</v>
      </c>
      <c r="AK80" s="19">
        <f aca="true" t="shared" si="72" ref="AK80:AK87">0.5/3</f>
        <v>0.16666666666666666</v>
      </c>
      <c r="AL80" s="19">
        <f aca="true" t="shared" si="73" ref="AL80:AL113">0.55/3</f>
        <v>0.18333333333333335</v>
      </c>
      <c r="AM80" s="19">
        <f t="shared" si="46"/>
        <v>0.09999999999999999</v>
      </c>
      <c r="AN80" s="19">
        <f t="shared" si="47"/>
        <v>0.07666666666666667</v>
      </c>
      <c r="AO80" s="19">
        <f t="shared" si="61"/>
        <v>0.11566666666666665</v>
      </c>
      <c r="AP80" s="19">
        <f aca="true" t="shared" si="74" ref="AP80:AP113">0.27/3</f>
        <v>0.09000000000000001</v>
      </c>
      <c r="AQ80" s="19">
        <f aca="true" t="shared" si="75" ref="AQ80:AQ91">0.335/3</f>
        <v>0.11166666666666668</v>
      </c>
      <c r="AR80" s="19">
        <f t="shared" si="62"/>
        <v>0.205</v>
      </c>
      <c r="AS80" s="19">
        <f aca="true" t="shared" si="76" ref="AS80:AS91">0.322/3</f>
        <v>0.10733333333333334</v>
      </c>
      <c r="AT80" s="19">
        <f t="shared" si="54"/>
        <v>0.13433333333333333</v>
      </c>
      <c r="AU80" s="19">
        <f t="shared" si="55"/>
        <v>0.065</v>
      </c>
      <c r="AV80" s="19">
        <f t="shared" si="56"/>
        <v>0.07666666666666667</v>
      </c>
      <c r="AW80" s="2"/>
      <c r="AX80" s="5">
        <f t="shared" si="63"/>
        <v>37.480000000000004</v>
      </c>
      <c r="AY80" s="6">
        <f t="shared" si="64"/>
        <v>0.12457575757575758</v>
      </c>
      <c r="AZ80" s="9">
        <f t="shared" si="65"/>
        <v>1.3114960814887313</v>
      </c>
      <c r="BA80" s="9">
        <f t="shared" si="66"/>
        <v>49.15487313419766</v>
      </c>
      <c r="BB80" s="9">
        <f t="shared" si="67"/>
        <v>-10.468107669522064</v>
      </c>
      <c r="BC80">
        <f t="shared" si="7"/>
        <v>-0.10468107669522064</v>
      </c>
    </row>
    <row r="81" spans="1:55" ht="12.75">
      <c r="A81" s="13">
        <v>39544</v>
      </c>
      <c r="B81" s="5">
        <v>44.63</v>
      </c>
      <c r="C81" s="5">
        <v>15.22</v>
      </c>
      <c r="D81" s="5">
        <v>35.36</v>
      </c>
      <c r="E81" s="5"/>
      <c r="F81" s="5">
        <v>41.6</v>
      </c>
      <c r="G81" s="5">
        <v>84.65</v>
      </c>
      <c r="H81" s="15">
        <v>43.39</v>
      </c>
      <c r="I81" s="5">
        <v>27.83</v>
      </c>
      <c r="J81" s="5">
        <v>40.31</v>
      </c>
      <c r="K81" s="5">
        <v>18.31</v>
      </c>
      <c r="L81" s="5">
        <v>22.8</v>
      </c>
      <c r="M81" s="5">
        <v>85.48</v>
      </c>
      <c r="N81" s="5">
        <v>75.64</v>
      </c>
      <c r="O81" s="5">
        <v>32.44</v>
      </c>
      <c r="P81" s="5">
        <v>17.9</v>
      </c>
      <c r="Q81" s="5">
        <v>32.69</v>
      </c>
      <c r="R81" s="5">
        <v>24.91</v>
      </c>
      <c r="S81" s="5">
        <v>48.02</v>
      </c>
      <c r="T81" s="5">
        <v>41.99</v>
      </c>
      <c r="U81" s="5">
        <v>43.91</v>
      </c>
      <c r="V81" s="5">
        <v>37.23</v>
      </c>
      <c r="W81" s="5">
        <v>16.01</v>
      </c>
      <c r="X81" s="5">
        <v>20.8</v>
      </c>
      <c r="Z81" s="19">
        <f t="shared" si="60"/>
        <v>0.13666666666666666</v>
      </c>
      <c r="AA81" s="19">
        <f t="shared" si="68"/>
        <v>0.061</v>
      </c>
      <c r="AB81" s="19">
        <f t="shared" si="37"/>
        <v>0.18000000000000002</v>
      </c>
      <c r="AC81" s="19"/>
      <c r="AD81" s="19">
        <f t="shared" si="69"/>
        <v>0.19499999999999998</v>
      </c>
      <c r="AE81" s="19">
        <f t="shared" si="70"/>
        <v>0.159</v>
      </c>
      <c r="AF81" s="20">
        <f t="shared" si="58"/>
        <v>0.13166666666666668</v>
      </c>
      <c r="AG81" s="19">
        <f t="shared" si="71"/>
        <v>0.09166666666666667</v>
      </c>
      <c r="AH81" s="19">
        <f t="shared" si="42"/>
        <v>0.17666666666666667</v>
      </c>
      <c r="AI81" s="20">
        <f t="shared" si="57"/>
        <v>0.07333333333333333</v>
      </c>
      <c r="AJ81" s="19">
        <f t="shared" si="59"/>
        <v>0.10333333333333333</v>
      </c>
      <c r="AK81" s="19">
        <f t="shared" si="72"/>
        <v>0.16666666666666666</v>
      </c>
      <c r="AL81" s="19">
        <f t="shared" si="73"/>
        <v>0.18333333333333335</v>
      </c>
      <c r="AM81" s="19">
        <f t="shared" si="46"/>
        <v>0.09999999999999999</v>
      </c>
      <c r="AN81" s="19">
        <f t="shared" si="47"/>
        <v>0.07666666666666667</v>
      </c>
      <c r="AO81" s="19">
        <f t="shared" si="61"/>
        <v>0.11566666666666665</v>
      </c>
      <c r="AP81" s="19">
        <f t="shared" si="74"/>
        <v>0.09000000000000001</v>
      </c>
      <c r="AQ81" s="19">
        <f t="shared" si="75"/>
        <v>0.11166666666666668</v>
      </c>
      <c r="AR81" s="19">
        <f t="shared" si="62"/>
        <v>0.205</v>
      </c>
      <c r="AS81" s="19">
        <f t="shared" si="76"/>
        <v>0.10733333333333334</v>
      </c>
      <c r="AT81" s="19">
        <f t="shared" si="54"/>
        <v>0.13433333333333333</v>
      </c>
      <c r="AU81" s="19">
        <f t="shared" si="55"/>
        <v>0.065</v>
      </c>
      <c r="AV81" s="19">
        <f t="shared" si="56"/>
        <v>0.07666666666666667</v>
      </c>
      <c r="AX81" s="5">
        <f t="shared" si="63"/>
        <v>38.68727272727272</v>
      </c>
      <c r="AY81" s="6">
        <f t="shared" si="64"/>
        <v>0.12457575757575758</v>
      </c>
      <c r="AZ81" s="9">
        <f t="shared" si="65"/>
        <v>1.315719191736405</v>
      </c>
      <c r="BA81" s="9">
        <f t="shared" si="66"/>
        <v>50.90158720321313</v>
      </c>
      <c r="BB81" s="9">
        <f t="shared" si="67"/>
        <v>-7.28659979476316</v>
      </c>
      <c r="BC81">
        <f t="shared" si="7"/>
        <v>-0.0728659979476316</v>
      </c>
    </row>
    <row r="82" spans="1:55" ht="12.75">
      <c r="A82" s="13">
        <v>39574</v>
      </c>
      <c r="B82" s="5">
        <v>42.33</v>
      </c>
      <c r="C82" s="5">
        <v>16.94</v>
      </c>
      <c r="D82" s="5">
        <v>37.88</v>
      </c>
      <c r="E82" s="5"/>
      <c r="F82" s="5">
        <v>41.3</v>
      </c>
      <c r="G82" s="5">
        <v>86.23</v>
      </c>
      <c r="H82" s="15">
        <v>46.3</v>
      </c>
      <c r="I82" s="5">
        <v>28.42</v>
      </c>
      <c r="J82" s="5">
        <v>44.24</v>
      </c>
      <c r="K82" s="5">
        <v>18.48</v>
      </c>
      <c r="L82" s="5">
        <v>25.31</v>
      </c>
      <c r="M82" s="5">
        <v>88</v>
      </c>
      <c r="N82" s="5">
        <v>78.71</v>
      </c>
      <c r="O82" s="5">
        <v>30.66</v>
      </c>
      <c r="P82" s="5">
        <v>18.09</v>
      </c>
      <c r="Q82" s="5">
        <v>33.55</v>
      </c>
      <c r="R82" s="5">
        <v>27.04</v>
      </c>
      <c r="S82" s="5">
        <v>51.31</v>
      </c>
      <c r="T82" s="5">
        <v>42.76</v>
      </c>
      <c r="U82" s="5">
        <v>44.26</v>
      </c>
      <c r="V82" s="5">
        <v>36.2</v>
      </c>
      <c r="W82" s="5">
        <v>20.37</v>
      </c>
      <c r="X82" s="5">
        <v>21.31</v>
      </c>
      <c r="Z82" s="19">
        <f t="shared" si="60"/>
        <v>0.13666666666666666</v>
      </c>
      <c r="AA82" s="19">
        <f t="shared" si="68"/>
        <v>0.061</v>
      </c>
      <c r="AB82" s="19">
        <f t="shared" si="37"/>
        <v>0.18000000000000002</v>
      </c>
      <c r="AC82" s="19"/>
      <c r="AD82" s="19">
        <f t="shared" si="69"/>
        <v>0.19499999999999998</v>
      </c>
      <c r="AE82" s="19">
        <f t="shared" si="70"/>
        <v>0.159</v>
      </c>
      <c r="AF82" s="20">
        <f t="shared" si="58"/>
        <v>0.13166666666666668</v>
      </c>
      <c r="AG82" s="19">
        <f t="shared" si="71"/>
        <v>0.09166666666666667</v>
      </c>
      <c r="AH82" s="19">
        <f t="shared" si="42"/>
        <v>0.17666666666666667</v>
      </c>
      <c r="AI82" s="20">
        <f t="shared" si="57"/>
        <v>0.07333333333333333</v>
      </c>
      <c r="AJ82" s="19">
        <f t="shared" si="59"/>
        <v>0.10333333333333333</v>
      </c>
      <c r="AK82" s="19">
        <f t="shared" si="72"/>
        <v>0.16666666666666666</v>
      </c>
      <c r="AL82" s="19">
        <f t="shared" si="73"/>
        <v>0.18333333333333335</v>
      </c>
      <c r="AM82" s="19">
        <f t="shared" si="46"/>
        <v>0.09999999999999999</v>
      </c>
      <c r="AN82" s="19">
        <f t="shared" si="47"/>
        <v>0.07666666666666667</v>
      </c>
      <c r="AO82" s="19">
        <f t="shared" si="61"/>
        <v>0.11566666666666665</v>
      </c>
      <c r="AP82" s="19">
        <f t="shared" si="74"/>
        <v>0.09000000000000001</v>
      </c>
      <c r="AQ82" s="19">
        <f t="shared" si="75"/>
        <v>0.11166666666666668</v>
      </c>
      <c r="AR82" s="19">
        <f t="shared" si="62"/>
        <v>0.205</v>
      </c>
      <c r="AS82" s="19">
        <f t="shared" si="76"/>
        <v>0.10733333333333334</v>
      </c>
      <c r="AT82" s="19">
        <f aca="true" t="shared" si="77" ref="AT82:AT92">0.42/3</f>
        <v>0.13999999999999999</v>
      </c>
      <c r="AU82" s="19">
        <f aca="true" t="shared" si="78" ref="AU82:AU105">0.2/3</f>
        <v>0.06666666666666667</v>
      </c>
      <c r="AV82" s="19">
        <f t="shared" si="56"/>
        <v>0.07666666666666667</v>
      </c>
      <c r="AX82" s="5">
        <f t="shared" si="63"/>
        <v>39.98590909090909</v>
      </c>
      <c r="AY82" s="6">
        <f t="shared" si="64"/>
        <v>0.12490909090909094</v>
      </c>
      <c r="AZ82" s="9">
        <f t="shared" si="65"/>
        <v>1.3198292718088074</v>
      </c>
      <c r="BA82" s="9">
        <f t="shared" si="66"/>
        <v>52.77457327806771</v>
      </c>
      <c r="BB82" s="9">
        <f t="shared" si="67"/>
        <v>-3.875096989485871</v>
      </c>
      <c r="BC82">
        <f aca="true" t="shared" si="79" ref="BC82:BC89">BB82/100</f>
        <v>-0.03875096989485871</v>
      </c>
    </row>
    <row r="83" spans="1:55" ht="12.75">
      <c r="A83" s="13">
        <v>39605</v>
      </c>
      <c r="B83" s="5">
        <v>40.23</v>
      </c>
      <c r="C83" s="5">
        <v>16.05</v>
      </c>
      <c r="D83" s="5">
        <v>35.57</v>
      </c>
      <c r="E83" s="5"/>
      <c r="F83" s="5">
        <v>39.09</v>
      </c>
      <c r="G83" s="5">
        <v>82.1</v>
      </c>
      <c r="H83" s="15">
        <v>47.49</v>
      </c>
      <c r="I83" s="5">
        <v>26.38</v>
      </c>
      <c r="J83" s="5">
        <v>42.44</v>
      </c>
      <c r="K83" s="5">
        <v>17.38</v>
      </c>
      <c r="L83" s="5">
        <v>24.72</v>
      </c>
      <c r="M83" s="5">
        <v>89.96</v>
      </c>
      <c r="N83" s="5">
        <v>82.33</v>
      </c>
      <c r="O83" s="5">
        <v>28.89</v>
      </c>
      <c r="P83" s="5">
        <v>17.92</v>
      </c>
      <c r="Q83" s="5">
        <v>31.71</v>
      </c>
      <c r="R83" s="5">
        <v>25.65</v>
      </c>
      <c r="S83" s="5">
        <v>52.27</v>
      </c>
      <c r="T83" s="5">
        <v>41.83</v>
      </c>
      <c r="U83" s="5">
        <v>45.93</v>
      </c>
      <c r="V83" s="5">
        <v>34.92</v>
      </c>
      <c r="W83" s="5">
        <v>21.49</v>
      </c>
      <c r="X83" s="5">
        <v>20.07</v>
      </c>
      <c r="Z83" s="19">
        <f t="shared" si="60"/>
        <v>0.13666666666666666</v>
      </c>
      <c r="AA83" s="19">
        <f t="shared" si="68"/>
        <v>0.061</v>
      </c>
      <c r="AB83" s="19">
        <f t="shared" si="37"/>
        <v>0.18000000000000002</v>
      </c>
      <c r="AC83" s="19"/>
      <c r="AD83" s="19">
        <f t="shared" si="69"/>
        <v>0.19499999999999998</v>
      </c>
      <c r="AE83" s="19">
        <f t="shared" si="70"/>
        <v>0.159</v>
      </c>
      <c r="AF83" s="20">
        <f t="shared" si="58"/>
        <v>0.13166666666666668</v>
      </c>
      <c r="AG83" s="19">
        <f t="shared" si="71"/>
        <v>0.09166666666666667</v>
      </c>
      <c r="AH83" s="19">
        <f t="shared" si="42"/>
        <v>0.17666666666666667</v>
      </c>
      <c r="AI83" s="20">
        <f t="shared" si="57"/>
        <v>0.07333333333333333</v>
      </c>
      <c r="AJ83" s="19">
        <f t="shared" si="59"/>
        <v>0.10333333333333333</v>
      </c>
      <c r="AK83" s="19">
        <f t="shared" si="72"/>
        <v>0.16666666666666666</v>
      </c>
      <c r="AL83" s="19">
        <f t="shared" si="73"/>
        <v>0.18333333333333335</v>
      </c>
      <c r="AM83" s="19">
        <f t="shared" si="46"/>
        <v>0.09999999999999999</v>
      </c>
      <c r="AN83" s="19">
        <f t="shared" si="47"/>
        <v>0.07666666666666667</v>
      </c>
      <c r="AO83" s="19">
        <f t="shared" si="61"/>
        <v>0.11566666666666665</v>
      </c>
      <c r="AP83" s="19">
        <f t="shared" si="74"/>
        <v>0.09000000000000001</v>
      </c>
      <c r="AQ83" s="19">
        <f t="shared" si="75"/>
        <v>0.11166666666666668</v>
      </c>
      <c r="AR83" s="19">
        <f t="shared" si="62"/>
        <v>0.205</v>
      </c>
      <c r="AS83" s="19">
        <f t="shared" si="76"/>
        <v>0.10733333333333334</v>
      </c>
      <c r="AT83" s="19">
        <f t="shared" si="77"/>
        <v>0.13999999999999999</v>
      </c>
      <c r="AU83" s="19">
        <f t="shared" si="78"/>
        <v>0.06666666666666667</v>
      </c>
      <c r="AV83" s="19">
        <f aca="true" t="shared" si="80" ref="AV83:AV94">0.237/3</f>
        <v>0.079</v>
      </c>
      <c r="AX83" s="5">
        <f t="shared" si="63"/>
        <v>39.29181818181817</v>
      </c>
      <c r="AY83" s="6">
        <f t="shared" si="64"/>
        <v>0.12501515151515155</v>
      </c>
      <c r="AZ83" s="9">
        <f t="shared" si="65"/>
        <v>1.3240285851525115</v>
      </c>
      <c r="BA83" s="9">
        <f t="shared" si="66"/>
        <v>52.023490435342445</v>
      </c>
      <c r="BB83" s="9">
        <f t="shared" si="67"/>
        <v>-5.243137712987689</v>
      </c>
      <c r="BC83">
        <f t="shared" si="79"/>
        <v>-0.052431377129876895</v>
      </c>
    </row>
    <row r="84" spans="1:55" ht="12.75">
      <c r="A84" s="13">
        <v>39635</v>
      </c>
      <c r="B84" s="5">
        <v>39.5</v>
      </c>
      <c r="C84" s="5">
        <v>15.77</v>
      </c>
      <c r="D84" s="5">
        <v>36.25</v>
      </c>
      <c r="E84" s="5"/>
      <c r="F84" s="5">
        <v>39.7</v>
      </c>
      <c r="G84" s="5">
        <v>83.16</v>
      </c>
      <c r="H84" s="15">
        <v>44.18</v>
      </c>
      <c r="I84" s="5">
        <v>25.38</v>
      </c>
      <c r="J84" s="5">
        <v>40.98</v>
      </c>
      <c r="K84" s="5">
        <v>17.58</v>
      </c>
      <c r="L84" s="5">
        <v>24.99</v>
      </c>
      <c r="M84" s="5">
        <v>78.62</v>
      </c>
      <c r="N84" s="5">
        <v>73.55</v>
      </c>
      <c r="O84" s="5">
        <v>29.81</v>
      </c>
      <c r="P84" s="5">
        <v>17.08</v>
      </c>
      <c r="Q84" s="5">
        <v>32.72</v>
      </c>
      <c r="R84" s="5">
        <v>24.94</v>
      </c>
      <c r="S84" s="5">
        <v>46.96</v>
      </c>
      <c r="T84" s="5">
        <v>42.31</v>
      </c>
      <c r="U84" s="5">
        <v>41.8</v>
      </c>
      <c r="V84" s="5">
        <v>35.39</v>
      </c>
      <c r="W84" s="5">
        <v>18.55</v>
      </c>
      <c r="X84" s="5">
        <v>20.06</v>
      </c>
      <c r="Z84" s="19">
        <f t="shared" si="60"/>
        <v>0.13666666666666666</v>
      </c>
      <c r="AA84" s="19">
        <f t="shared" si="68"/>
        <v>0.061</v>
      </c>
      <c r="AB84" s="19">
        <f t="shared" si="37"/>
        <v>0.18000000000000002</v>
      </c>
      <c r="AC84" s="19"/>
      <c r="AD84" s="19">
        <f t="shared" si="69"/>
        <v>0.19499999999999998</v>
      </c>
      <c r="AE84" s="19">
        <f t="shared" si="70"/>
        <v>0.159</v>
      </c>
      <c r="AF84" s="20">
        <f t="shared" si="58"/>
        <v>0.13166666666666668</v>
      </c>
      <c r="AG84" s="19">
        <f t="shared" si="71"/>
        <v>0.09166666666666667</v>
      </c>
      <c r="AH84" s="19">
        <f t="shared" si="42"/>
        <v>0.17666666666666667</v>
      </c>
      <c r="AI84" s="20">
        <f t="shared" si="57"/>
        <v>0.07333333333333333</v>
      </c>
      <c r="AJ84" s="19">
        <f t="shared" si="59"/>
        <v>0.10333333333333333</v>
      </c>
      <c r="AK84" s="19">
        <f t="shared" si="72"/>
        <v>0.16666666666666666</v>
      </c>
      <c r="AL84" s="19">
        <f t="shared" si="73"/>
        <v>0.18333333333333335</v>
      </c>
      <c r="AM84" s="19">
        <f t="shared" si="46"/>
        <v>0.09999999999999999</v>
      </c>
      <c r="AN84" s="19">
        <f t="shared" si="47"/>
        <v>0.07666666666666667</v>
      </c>
      <c r="AO84" s="19">
        <f t="shared" si="61"/>
        <v>0.11566666666666665</v>
      </c>
      <c r="AP84" s="19">
        <f t="shared" si="74"/>
        <v>0.09000000000000001</v>
      </c>
      <c r="AQ84" s="19">
        <f t="shared" si="75"/>
        <v>0.11166666666666668</v>
      </c>
      <c r="AR84" s="19">
        <f t="shared" si="62"/>
        <v>0.205</v>
      </c>
      <c r="AS84" s="19">
        <f t="shared" si="76"/>
        <v>0.10733333333333334</v>
      </c>
      <c r="AT84" s="19">
        <f t="shared" si="77"/>
        <v>0.13999999999999999</v>
      </c>
      <c r="AU84" s="19">
        <f t="shared" si="78"/>
        <v>0.06666666666666667</v>
      </c>
      <c r="AV84" s="19">
        <f t="shared" si="80"/>
        <v>0.079</v>
      </c>
      <c r="AX84" s="5">
        <f t="shared" si="63"/>
        <v>37.69454545454545</v>
      </c>
      <c r="AY84" s="6">
        <f t="shared" si="64"/>
        <v>0.12501515151515155</v>
      </c>
      <c r="AZ84" s="9">
        <f t="shared" si="65"/>
        <v>1.3284197678073821</v>
      </c>
      <c r="BA84" s="9">
        <f t="shared" si="66"/>
        <v>50.07417932033208</v>
      </c>
      <c r="BB84" s="9">
        <f t="shared" si="67"/>
        <v>-8.793660819643668</v>
      </c>
      <c r="BC84">
        <f t="shared" si="79"/>
        <v>-0.08793660819643667</v>
      </c>
    </row>
    <row r="85" spans="1:55" ht="12.75">
      <c r="A85" s="13">
        <v>39666</v>
      </c>
      <c r="B85" s="5">
        <v>39.04</v>
      </c>
      <c r="C85" s="5">
        <v>15.88</v>
      </c>
      <c r="D85" s="5">
        <v>39.8</v>
      </c>
      <c r="E85" s="5"/>
      <c r="F85" s="5">
        <v>40.9</v>
      </c>
      <c r="G85" s="5">
        <v>66.71</v>
      </c>
      <c r="H85" s="15">
        <v>43.53</v>
      </c>
      <c r="I85" s="5">
        <v>24.82</v>
      </c>
      <c r="J85" s="5">
        <v>42.16</v>
      </c>
      <c r="K85" s="5">
        <v>17.44</v>
      </c>
      <c r="L85" s="5">
        <v>27.2</v>
      </c>
      <c r="M85" s="5">
        <v>75.96</v>
      </c>
      <c r="N85" s="5">
        <v>72.64</v>
      </c>
      <c r="O85" s="5">
        <v>29.8</v>
      </c>
      <c r="P85" s="5">
        <v>16.48</v>
      </c>
      <c r="Q85" s="5">
        <v>33.7</v>
      </c>
      <c r="R85" s="5">
        <v>25.35</v>
      </c>
      <c r="S85" s="5">
        <v>43.77</v>
      </c>
      <c r="T85" s="5">
        <v>43.68</v>
      </c>
      <c r="U85" s="5">
        <v>40.77</v>
      </c>
      <c r="V85" s="5">
        <v>37.51</v>
      </c>
      <c r="W85" s="5">
        <v>17.84</v>
      </c>
      <c r="X85" s="5">
        <v>20.51</v>
      </c>
      <c r="Z85" s="19">
        <f t="shared" si="60"/>
        <v>0.13666666666666666</v>
      </c>
      <c r="AA85" s="19">
        <f t="shared" si="68"/>
        <v>0.061</v>
      </c>
      <c r="AB85" s="19">
        <f t="shared" si="37"/>
        <v>0.18000000000000002</v>
      </c>
      <c r="AC85" s="19"/>
      <c r="AD85" s="19">
        <f t="shared" si="69"/>
        <v>0.19499999999999998</v>
      </c>
      <c r="AE85" s="19">
        <f t="shared" si="70"/>
        <v>0.159</v>
      </c>
      <c r="AF85" s="20">
        <f t="shared" si="58"/>
        <v>0.13166666666666668</v>
      </c>
      <c r="AG85" s="19">
        <f t="shared" si="71"/>
        <v>0.09166666666666667</v>
      </c>
      <c r="AH85" s="19">
        <f t="shared" si="42"/>
        <v>0.17666666666666667</v>
      </c>
      <c r="AI85" s="20">
        <f>0.23/3</f>
        <v>0.07666666666666667</v>
      </c>
      <c r="AJ85" s="19">
        <f t="shared" si="59"/>
        <v>0.10333333333333333</v>
      </c>
      <c r="AK85" s="19">
        <f t="shared" si="72"/>
        <v>0.16666666666666666</v>
      </c>
      <c r="AL85" s="19">
        <f t="shared" si="73"/>
        <v>0.18333333333333335</v>
      </c>
      <c r="AM85" s="19">
        <f t="shared" si="46"/>
        <v>0.09999999999999999</v>
      </c>
      <c r="AN85" s="19">
        <f t="shared" si="47"/>
        <v>0.07666666666666667</v>
      </c>
      <c r="AO85" s="19">
        <f t="shared" si="61"/>
        <v>0.11566666666666665</v>
      </c>
      <c r="AP85" s="19">
        <f t="shared" si="74"/>
        <v>0.09000000000000001</v>
      </c>
      <c r="AQ85" s="19">
        <f t="shared" si="75"/>
        <v>0.11166666666666668</v>
      </c>
      <c r="AR85" s="19">
        <f t="shared" si="62"/>
        <v>0.205</v>
      </c>
      <c r="AS85" s="19">
        <f t="shared" si="76"/>
        <v>0.10733333333333334</v>
      </c>
      <c r="AT85" s="19">
        <f t="shared" si="77"/>
        <v>0.13999999999999999</v>
      </c>
      <c r="AU85" s="19">
        <f t="shared" si="78"/>
        <v>0.06666666666666667</v>
      </c>
      <c r="AV85" s="19">
        <f t="shared" si="80"/>
        <v>0.079</v>
      </c>
      <c r="AX85" s="5">
        <f t="shared" si="63"/>
        <v>37.067727272727275</v>
      </c>
      <c r="AY85" s="6">
        <f t="shared" si="64"/>
        <v>0.1251666666666667</v>
      </c>
      <c r="AZ85" s="9">
        <f t="shared" si="65"/>
        <v>1.3329054454171043</v>
      </c>
      <c r="BA85" s="9">
        <f t="shared" si="66"/>
        <v>49.40777553105429</v>
      </c>
      <c r="BB85" s="9">
        <f>((BA85/BA$77)-1)*100</f>
        <v>-10.007465036925478</v>
      </c>
      <c r="BC85">
        <f t="shared" si="79"/>
        <v>-0.10007465036925478</v>
      </c>
    </row>
    <row r="86" spans="1:55" ht="12.75">
      <c r="A86" s="13">
        <v>39697</v>
      </c>
      <c r="B86" s="2">
        <v>37.03</v>
      </c>
      <c r="C86" s="2">
        <v>14.57</v>
      </c>
      <c r="D86" s="2">
        <v>43.57</v>
      </c>
      <c r="F86" s="2">
        <v>42.96</v>
      </c>
      <c r="G86" s="2">
        <v>24.3</v>
      </c>
      <c r="H86" s="15">
        <v>42.78</v>
      </c>
      <c r="I86" s="2">
        <v>24.8</v>
      </c>
      <c r="J86" s="2">
        <v>40.12</v>
      </c>
      <c r="K86" s="2">
        <v>17.43</v>
      </c>
      <c r="M86" s="2">
        <v>62.62</v>
      </c>
      <c r="N86" s="2">
        <v>66.99</v>
      </c>
      <c r="O86" s="2">
        <v>29.09</v>
      </c>
      <c r="P86" s="2">
        <v>14.76</v>
      </c>
      <c r="Q86" s="2">
        <v>30.88</v>
      </c>
      <c r="R86" s="2">
        <v>22.91</v>
      </c>
      <c r="S86" s="2">
        <v>37.02</v>
      </c>
      <c r="T86" s="2">
        <v>43.13</v>
      </c>
      <c r="U86" s="5">
        <v>32.79</v>
      </c>
      <c r="V86" s="2">
        <v>37.69</v>
      </c>
      <c r="W86" s="2">
        <v>15.73</v>
      </c>
      <c r="X86" s="2">
        <v>19.99</v>
      </c>
      <c r="Z86" s="19">
        <f t="shared" si="60"/>
        <v>0.13666666666666666</v>
      </c>
      <c r="AA86" s="19">
        <f t="shared" si="68"/>
        <v>0.061</v>
      </c>
      <c r="AB86" s="19">
        <f t="shared" si="37"/>
        <v>0.18000000000000002</v>
      </c>
      <c r="AD86" s="19">
        <f t="shared" si="69"/>
        <v>0.19499999999999998</v>
      </c>
      <c r="AE86" s="19">
        <f t="shared" si="70"/>
        <v>0.159</v>
      </c>
      <c r="AF86" s="20">
        <f t="shared" si="58"/>
        <v>0.13166666666666668</v>
      </c>
      <c r="AG86" s="19">
        <f t="shared" si="71"/>
        <v>0.09166666666666667</v>
      </c>
      <c r="AH86" s="19">
        <f t="shared" si="42"/>
        <v>0.17666666666666667</v>
      </c>
      <c r="AI86" s="20">
        <f>0.23/3</f>
        <v>0.07666666666666667</v>
      </c>
      <c r="AJ86" s="5"/>
      <c r="AK86" s="19">
        <f t="shared" si="72"/>
        <v>0.16666666666666666</v>
      </c>
      <c r="AL86" s="19">
        <f t="shared" si="73"/>
        <v>0.18333333333333335</v>
      </c>
      <c r="AM86" s="19">
        <f t="shared" si="46"/>
        <v>0.09999999999999999</v>
      </c>
      <c r="AN86" s="19">
        <f t="shared" si="47"/>
        <v>0.07666666666666667</v>
      </c>
      <c r="AO86" s="19">
        <f t="shared" si="61"/>
        <v>0.11566666666666665</v>
      </c>
      <c r="AP86" s="19">
        <f t="shared" si="74"/>
        <v>0.09000000000000001</v>
      </c>
      <c r="AQ86" s="19">
        <f t="shared" si="75"/>
        <v>0.11166666666666668</v>
      </c>
      <c r="AR86" s="19">
        <f t="shared" si="62"/>
        <v>0.205</v>
      </c>
      <c r="AS86" s="19">
        <f t="shared" si="76"/>
        <v>0.10733333333333334</v>
      </c>
      <c r="AT86" s="19">
        <f t="shared" si="77"/>
        <v>0.13999999999999999</v>
      </c>
      <c r="AU86" s="19">
        <f t="shared" si="78"/>
        <v>0.06666666666666667</v>
      </c>
      <c r="AV86" s="19">
        <f t="shared" si="80"/>
        <v>0.079</v>
      </c>
      <c r="AX86" s="5">
        <f t="shared" si="63"/>
        <v>33.388571428571424</v>
      </c>
      <c r="AY86" s="6">
        <f t="shared" si="64"/>
        <v>0.12620634920634927</v>
      </c>
      <c r="AZ86" s="9">
        <f t="shared" si="65"/>
        <v>1.3379437301626267</v>
      </c>
      <c r="BA86" s="9">
        <f t="shared" si="66"/>
        <v>44.672029801944156</v>
      </c>
      <c r="BB86" s="9">
        <f>((BA86/BA$77)-1)*100</f>
        <v>-18.63326853692937</v>
      </c>
      <c r="BC86">
        <f t="shared" si="79"/>
        <v>-0.1863326853692937</v>
      </c>
    </row>
    <row r="87" spans="1:55" ht="12.75">
      <c r="A87" s="13">
        <v>39727</v>
      </c>
      <c r="B87" s="2">
        <v>32.63</v>
      </c>
      <c r="C87" s="2">
        <v>11.52</v>
      </c>
      <c r="D87" s="2">
        <v>41.23</v>
      </c>
      <c r="F87" s="2">
        <v>43.32</v>
      </c>
      <c r="G87" s="2">
        <v>24.21</v>
      </c>
      <c r="H87" s="15">
        <v>36.28</v>
      </c>
      <c r="I87" s="2">
        <v>22.81</v>
      </c>
      <c r="J87" s="2">
        <v>35.3</v>
      </c>
      <c r="K87" s="2">
        <v>16.38</v>
      </c>
      <c r="M87" s="2">
        <v>54.24</v>
      </c>
      <c r="N87" s="2">
        <v>52.16</v>
      </c>
      <c r="O87" s="2">
        <v>26.66</v>
      </c>
      <c r="P87" s="2">
        <v>12.96</v>
      </c>
      <c r="Q87" s="2">
        <v>27.3</v>
      </c>
      <c r="R87" s="2">
        <v>20.65</v>
      </c>
      <c r="S87" s="2">
        <v>32.83</v>
      </c>
      <c r="T87" s="2">
        <v>39.37</v>
      </c>
      <c r="U87" s="5">
        <v>28.15</v>
      </c>
      <c r="V87" s="2">
        <v>34.34</v>
      </c>
      <c r="W87" s="2">
        <v>11.54</v>
      </c>
      <c r="X87" s="2">
        <v>17.42</v>
      </c>
      <c r="Z87" s="19">
        <f t="shared" si="60"/>
        <v>0.13666666666666666</v>
      </c>
      <c r="AA87" s="19">
        <f t="shared" si="68"/>
        <v>0.061</v>
      </c>
      <c r="AB87" s="19">
        <f t="shared" si="37"/>
        <v>0.18000000000000002</v>
      </c>
      <c r="AD87" s="19">
        <f t="shared" si="69"/>
        <v>0.19499999999999998</v>
      </c>
      <c r="AE87" s="19">
        <f t="shared" si="70"/>
        <v>0.159</v>
      </c>
      <c r="AF87" s="20">
        <f t="shared" si="58"/>
        <v>0.13166666666666668</v>
      </c>
      <c r="AG87" s="19">
        <f t="shared" si="71"/>
        <v>0.09166666666666667</v>
      </c>
      <c r="AH87" s="19">
        <f t="shared" si="42"/>
        <v>0.17666666666666667</v>
      </c>
      <c r="AI87" s="20">
        <f>0.23/3</f>
        <v>0.07666666666666667</v>
      </c>
      <c r="AJ87" s="5"/>
      <c r="AK87" s="19">
        <f t="shared" si="72"/>
        <v>0.16666666666666666</v>
      </c>
      <c r="AL87" s="19">
        <f t="shared" si="73"/>
        <v>0.18333333333333335</v>
      </c>
      <c r="AM87" s="19">
        <f t="shared" si="46"/>
        <v>0.09999999999999999</v>
      </c>
      <c r="AN87" s="19">
        <f t="shared" si="47"/>
        <v>0.07666666666666667</v>
      </c>
      <c r="AO87" s="19">
        <f t="shared" si="61"/>
        <v>0.11566666666666665</v>
      </c>
      <c r="AP87" s="19">
        <f t="shared" si="74"/>
        <v>0.09000000000000001</v>
      </c>
      <c r="AQ87" s="19">
        <f t="shared" si="75"/>
        <v>0.11166666666666668</v>
      </c>
      <c r="AR87" s="19">
        <f t="shared" si="62"/>
        <v>0.205</v>
      </c>
      <c r="AS87" s="19">
        <f t="shared" si="76"/>
        <v>0.10733333333333334</v>
      </c>
      <c r="AT87" s="19">
        <f t="shared" si="77"/>
        <v>0.13999999999999999</v>
      </c>
      <c r="AU87" s="19">
        <f t="shared" si="78"/>
        <v>0.06666666666666667</v>
      </c>
      <c r="AV87" s="19">
        <f t="shared" si="80"/>
        <v>0.079</v>
      </c>
      <c r="AX87" s="5">
        <f t="shared" si="63"/>
        <v>29.585714285714282</v>
      </c>
      <c r="AY87" s="6">
        <f t="shared" si="64"/>
        <v>0.12620634920634927</v>
      </c>
      <c r="AZ87" s="9">
        <f t="shared" si="65"/>
        <v>1.3436511128540387</v>
      </c>
      <c r="BA87" s="9">
        <f t="shared" si="66"/>
        <v>39.752877924581625</v>
      </c>
      <c r="BB87" s="9">
        <f>((BA87/BA$77)-1)*100</f>
        <v>-27.593132496681594</v>
      </c>
      <c r="BC87">
        <f t="shared" si="79"/>
        <v>-0.27593132496681594</v>
      </c>
    </row>
    <row r="88" spans="1:55" ht="12.75">
      <c r="A88" s="13">
        <v>39758</v>
      </c>
      <c r="B88" s="2">
        <v>31.29</v>
      </c>
      <c r="C88" s="2">
        <v>12.93</v>
      </c>
      <c r="D88" s="2">
        <v>43.74</v>
      </c>
      <c r="F88" s="2">
        <v>40.39</v>
      </c>
      <c r="G88" s="2">
        <v>24.47</v>
      </c>
      <c r="H88" s="15">
        <v>36.82</v>
      </c>
      <c r="I88" s="2">
        <v>20.82</v>
      </c>
      <c r="J88" s="2">
        <v>37.19</v>
      </c>
      <c r="K88" s="2">
        <v>15.56</v>
      </c>
      <c r="M88" s="2">
        <v>56.21</v>
      </c>
      <c r="N88" s="2">
        <v>58.58</v>
      </c>
      <c r="O88" s="2">
        <v>30.4</v>
      </c>
      <c r="P88" s="2">
        <v>12.05</v>
      </c>
      <c r="Q88" s="2">
        <v>26.49</v>
      </c>
      <c r="R88" s="2">
        <v>17.99</v>
      </c>
      <c r="S88" s="2">
        <v>33.89</v>
      </c>
      <c r="T88" s="2">
        <v>39.69</v>
      </c>
      <c r="U88" s="5">
        <v>30.9</v>
      </c>
      <c r="V88" s="2">
        <v>36.32</v>
      </c>
      <c r="W88" s="2">
        <v>13</v>
      </c>
      <c r="X88" s="2">
        <v>18.81</v>
      </c>
      <c r="Z88" s="19">
        <f t="shared" si="60"/>
        <v>0.13666666666666666</v>
      </c>
      <c r="AA88" s="19">
        <f t="shared" si="68"/>
        <v>0.061</v>
      </c>
      <c r="AB88" s="19">
        <f t="shared" si="37"/>
        <v>0.18000000000000002</v>
      </c>
      <c r="AD88" s="19">
        <f t="shared" si="69"/>
        <v>0.19499999999999998</v>
      </c>
      <c r="AE88" s="19">
        <f t="shared" si="70"/>
        <v>0.159</v>
      </c>
      <c r="AF88" s="20">
        <f t="shared" si="58"/>
        <v>0.13166666666666668</v>
      </c>
      <c r="AG88" s="19">
        <f t="shared" si="71"/>
        <v>0.09166666666666667</v>
      </c>
      <c r="AH88" s="19">
        <f t="shared" si="42"/>
        <v>0.17666666666666667</v>
      </c>
      <c r="AI88" s="20">
        <f>0.23/3</f>
        <v>0.07666666666666667</v>
      </c>
      <c r="AJ88" s="5"/>
      <c r="AK88" s="5">
        <f>0.525/3</f>
        <v>0.17500000000000002</v>
      </c>
      <c r="AL88" s="19">
        <f t="shared" si="73"/>
        <v>0.18333333333333335</v>
      </c>
      <c r="AM88" s="19">
        <f t="shared" si="46"/>
        <v>0.09999999999999999</v>
      </c>
      <c r="AN88" s="19">
        <f t="shared" si="47"/>
        <v>0.07666666666666667</v>
      </c>
      <c r="AO88" s="19">
        <f t="shared" si="61"/>
        <v>0.11566666666666665</v>
      </c>
      <c r="AP88" s="19">
        <f t="shared" si="74"/>
        <v>0.09000000000000001</v>
      </c>
      <c r="AQ88" s="19">
        <f t="shared" si="75"/>
        <v>0.11166666666666668</v>
      </c>
      <c r="AR88" s="19">
        <f t="shared" si="62"/>
        <v>0.205</v>
      </c>
      <c r="AS88" s="19">
        <f t="shared" si="76"/>
        <v>0.10733333333333334</v>
      </c>
      <c r="AT88" s="19">
        <f t="shared" si="77"/>
        <v>0.13999999999999999</v>
      </c>
      <c r="AU88" s="19">
        <f t="shared" si="78"/>
        <v>0.06666666666666667</v>
      </c>
      <c r="AV88" s="19">
        <f t="shared" si="80"/>
        <v>0.079</v>
      </c>
      <c r="AX88" s="5">
        <f t="shared" si="63"/>
        <v>30.35904761904762</v>
      </c>
      <c r="AY88" s="6">
        <f t="shared" si="64"/>
        <v>0.12660317460317466</v>
      </c>
      <c r="AZ88" s="9">
        <f t="shared" si="65"/>
        <v>1.3492544011581054</v>
      </c>
      <c r="BA88" s="9">
        <f t="shared" si="66"/>
        <v>40.9620786149685</v>
      </c>
      <c r="BB88" s="9">
        <f>((BA88/BA$77)-1)*100</f>
        <v>-25.390664681901743</v>
      </c>
      <c r="BC88">
        <f t="shared" si="79"/>
        <v>-0.2539066468190174</v>
      </c>
    </row>
    <row r="89" spans="1:57" ht="12.75">
      <c r="A89" s="13">
        <v>39788</v>
      </c>
      <c r="B89" s="2">
        <v>33.28</v>
      </c>
      <c r="C89" s="2">
        <v>12.62</v>
      </c>
      <c r="D89" s="2">
        <v>51.39</v>
      </c>
      <c r="F89" s="2">
        <v>38.93</v>
      </c>
      <c r="G89" s="2">
        <v>25.09</v>
      </c>
      <c r="H89" s="5">
        <v>35.84</v>
      </c>
      <c r="I89" s="2">
        <v>22.84</v>
      </c>
      <c r="J89" s="2">
        <v>35.67</v>
      </c>
      <c r="K89" s="2">
        <v>15.01</v>
      </c>
      <c r="M89" s="2">
        <v>55.61</v>
      </c>
      <c r="N89" s="2">
        <v>48.58</v>
      </c>
      <c r="O89" s="2">
        <v>29.45</v>
      </c>
      <c r="P89" s="2">
        <v>10.97</v>
      </c>
      <c r="Q89" s="2">
        <v>25.78</v>
      </c>
      <c r="R89" s="2">
        <v>17.76</v>
      </c>
      <c r="S89" s="2">
        <v>30.69</v>
      </c>
      <c r="T89" s="2">
        <v>39.85</v>
      </c>
      <c r="U89" s="5">
        <v>29.17</v>
      </c>
      <c r="V89" s="2">
        <v>37</v>
      </c>
      <c r="W89" s="2">
        <v>12.35</v>
      </c>
      <c r="X89" s="2">
        <v>18.55</v>
      </c>
      <c r="Z89" s="19">
        <f t="shared" si="60"/>
        <v>0.13666666666666666</v>
      </c>
      <c r="AA89" s="19">
        <f t="shared" si="68"/>
        <v>0.061</v>
      </c>
      <c r="AB89" s="19">
        <f t="shared" si="37"/>
        <v>0.18000000000000002</v>
      </c>
      <c r="AD89" s="19">
        <f t="shared" si="69"/>
        <v>0.19499999999999998</v>
      </c>
      <c r="AE89" s="19">
        <f t="shared" si="70"/>
        <v>0.159</v>
      </c>
      <c r="AF89" s="20">
        <f t="shared" si="58"/>
        <v>0.13166666666666668</v>
      </c>
      <c r="AG89" s="19">
        <f t="shared" si="71"/>
        <v>0.09166666666666667</v>
      </c>
      <c r="AH89" s="19">
        <f t="shared" si="42"/>
        <v>0.17666666666666667</v>
      </c>
      <c r="AI89" s="20">
        <f>0.23/3</f>
        <v>0.07666666666666667</v>
      </c>
      <c r="AJ89" s="5"/>
      <c r="AK89" s="5">
        <f>0.525/3</f>
        <v>0.17500000000000002</v>
      </c>
      <c r="AL89" s="19">
        <f t="shared" si="73"/>
        <v>0.18333333333333335</v>
      </c>
      <c r="AM89" s="19">
        <f t="shared" si="46"/>
        <v>0.09999999999999999</v>
      </c>
      <c r="AN89" s="19">
        <f t="shared" si="47"/>
        <v>0.07666666666666667</v>
      </c>
      <c r="AO89" s="19">
        <f t="shared" si="61"/>
        <v>0.11566666666666665</v>
      </c>
      <c r="AP89" s="19">
        <f t="shared" si="74"/>
        <v>0.09000000000000001</v>
      </c>
      <c r="AQ89" s="19">
        <f t="shared" si="75"/>
        <v>0.11166666666666668</v>
      </c>
      <c r="AR89" s="19">
        <f t="shared" si="62"/>
        <v>0.205</v>
      </c>
      <c r="AS89" s="19">
        <f t="shared" si="76"/>
        <v>0.10733333333333334</v>
      </c>
      <c r="AT89" s="19">
        <f t="shared" si="77"/>
        <v>0.13999999999999999</v>
      </c>
      <c r="AU89" s="19">
        <f t="shared" si="78"/>
        <v>0.06666666666666667</v>
      </c>
      <c r="AV89" s="19">
        <f t="shared" si="80"/>
        <v>0.079</v>
      </c>
      <c r="AX89" s="5">
        <f t="shared" si="63"/>
        <v>29.83</v>
      </c>
      <c r="AY89" s="6">
        <f t="shared" si="64"/>
        <v>0.12660317460317466</v>
      </c>
      <c r="AZ89" s="9">
        <f t="shared" si="65"/>
        <v>1.3549808473711098</v>
      </c>
      <c r="BA89" s="9">
        <f t="shared" si="66"/>
        <v>40.4190786770802</v>
      </c>
      <c r="BB89" s="10">
        <f>((BA89/BA$77)-1)*100</f>
        <v>-26.379698095572557</v>
      </c>
      <c r="BC89">
        <f t="shared" si="79"/>
        <v>-0.26379698095572557</v>
      </c>
      <c r="BD89">
        <f>(BA89/BA88)-1</f>
        <v>-0.013256161704886527</v>
      </c>
      <c r="BE89">
        <f>(AX89/AX88)-1</f>
        <v>-0.01742635756187849</v>
      </c>
    </row>
    <row r="90" spans="1:57" ht="12.75">
      <c r="A90" s="13">
        <v>39819</v>
      </c>
      <c r="B90" s="2">
        <v>31.35</v>
      </c>
      <c r="C90" s="2">
        <v>13.38</v>
      </c>
      <c r="D90" s="2">
        <v>50.58</v>
      </c>
      <c r="F90" s="2">
        <v>40.75</v>
      </c>
      <c r="G90" s="2">
        <v>26.3</v>
      </c>
      <c r="H90" s="2">
        <v>35.18</v>
      </c>
      <c r="I90" s="2">
        <v>21.55</v>
      </c>
      <c r="J90" s="2">
        <v>34.5</v>
      </c>
      <c r="K90" s="2">
        <v>15.15</v>
      </c>
      <c r="M90" s="2">
        <v>54.22</v>
      </c>
      <c r="N90" s="2">
        <v>49.99</v>
      </c>
      <c r="O90" s="2">
        <v>29.11</v>
      </c>
      <c r="P90" s="2">
        <v>9.68</v>
      </c>
      <c r="Q90" s="2">
        <v>24.68</v>
      </c>
      <c r="R90" s="2">
        <v>17.81</v>
      </c>
      <c r="S90" s="2">
        <v>30.66</v>
      </c>
      <c r="T90" s="2">
        <v>38.72</v>
      </c>
      <c r="U90" s="2">
        <v>31.57</v>
      </c>
      <c r="V90" s="2">
        <v>33.45</v>
      </c>
      <c r="W90" s="2">
        <v>12.01</v>
      </c>
      <c r="X90" s="2">
        <v>18.46</v>
      </c>
      <c r="Z90" s="19">
        <f t="shared" si="60"/>
        <v>0.13666666666666666</v>
      </c>
      <c r="AA90" s="19">
        <f t="shared" si="68"/>
        <v>0.061</v>
      </c>
      <c r="AB90" s="19">
        <f t="shared" si="37"/>
        <v>0.18000000000000002</v>
      </c>
      <c r="AD90" s="19">
        <f t="shared" si="69"/>
        <v>0.19499999999999998</v>
      </c>
      <c r="AE90" s="19">
        <f t="shared" si="70"/>
        <v>0.159</v>
      </c>
      <c r="AF90" s="20">
        <f t="shared" si="58"/>
        <v>0.13166666666666668</v>
      </c>
      <c r="AG90" s="19">
        <f t="shared" si="71"/>
        <v>0.09166666666666667</v>
      </c>
      <c r="AH90" s="19">
        <f t="shared" si="42"/>
        <v>0.17666666666666667</v>
      </c>
      <c r="AI90" s="20">
        <f aca="true" t="shared" si="81" ref="AI90:AI96">0.23/3</f>
        <v>0.07666666666666667</v>
      </c>
      <c r="AK90" s="5">
        <f aca="true" t="shared" si="82" ref="AK90:AK113">0.525/3</f>
        <v>0.17500000000000002</v>
      </c>
      <c r="AL90" s="19">
        <f t="shared" si="73"/>
        <v>0.18333333333333335</v>
      </c>
      <c r="AM90" s="19">
        <f t="shared" si="46"/>
        <v>0.09999999999999999</v>
      </c>
      <c r="AN90" s="19">
        <f t="shared" si="47"/>
        <v>0.07666666666666667</v>
      </c>
      <c r="AO90" s="19">
        <f>0.355/3</f>
        <v>0.11833333333333333</v>
      </c>
      <c r="AP90" s="19">
        <f t="shared" si="74"/>
        <v>0.09000000000000001</v>
      </c>
      <c r="AQ90" s="19">
        <f t="shared" si="75"/>
        <v>0.11166666666666668</v>
      </c>
      <c r="AR90" s="19">
        <f>0.62/3</f>
        <v>0.20666666666666667</v>
      </c>
      <c r="AS90" s="19">
        <f t="shared" si="76"/>
        <v>0.10733333333333334</v>
      </c>
      <c r="AT90" s="19">
        <f t="shared" si="77"/>
        <v>0.13999999999999999</v>
      </c>
      <c r="AU90" s="19">
        <f t="shared" si="78"/>
        <v>0.06666666666666667</v>
      </c>
      <c r="AV90" s="19">
        <f t="shared" si="80"/>
        <v>0.079</v>
      </c>
      <c r="AX90" s="5">
        <f aca="true" t="shared" si="83" ref="AX90:AX113">AVERAGE(B90:X90)</f>
        <v>29.48095238095239</v>
      </c>
      <c r="AY90" s="6">
        <f aca="true" t="shared" si="84" ref="AY90:AY113">AVERAGE(Z90:AV90)</f>
        <v>0.12680952380952387</v>
      </c>
      <c r="AZ90" s="9">
        <f aca="true" t="shared" si="85" ref="AZ90:AZ113">AZ89+((AZ89*AY90)/AX90)</f>
        <v>1.3608091691229258</v>
      </c>
      <c r="BA90" s="9">
        <f aca="true" t="shared" si="86" ref="BA90:BA113">AX90*AZ90</f>
        <v>40.11795031447637</v>
      </c>
      <c r="BB90" s="9">
        <f>((BA90/BA$89)-1)*100</f>
        <v>-0.7450154047538682</v>
      </c>
      <c r="BC90">
        <f aca="true" t="shared" si="87" ref="BC90:BC101">BB90/100</f>
        <v>-0.007450154047538682</v>
      </c>
      <c r="BD90">
        <f aca="true" t="shared" si="88" ref="BD90:BD101">(BA90/BA89)-1</f>
        <v>-0.007450154047538682</v>
      </c>
      <c r="BE90">
        <f aca="true" t="shared" si="89" ref="BE90:BE101">(AX90/AX89)-1</f>
        <v>-0.01170122759127079</v>
      </c>
    </row>
    <row r="91" spans="1:57" ht="12.75">
      <c r="A91" s="13">
        <v>39850</v>
      </c>
      <c r="B91" s="2">
        <v>28.05</v>
      </c>
      <c r="C91" s="2">
        <v>10.32</v>
      </c>
      <c r="D91" s="2">
        <v>41.66</v>
      </c>
      <c r="F91" s="2">
        <v>36.21</v>
      </c>
      <c r="G91" s="2">
        <v>19.76</v>
      </c>
      <c r="H91" s="2">
        <v>30.18</v>
      </c>
      <c r="I91" s="2">
        <v>20.1</v>
      </c>
      <c r="J91" s="2">
        <v>26.77</v>
      </c>
      <c r="K91" s="2">
        <v>13.47</v>
      </c>
      <c r="M91" s="2">
        <v>47.22</v>
      </c>
      <c r="N91" s="2">
        <v>42.56</v>
      </c>
      <c r="O91" s="2">
        <v>24.34</v>
      </c>
      <c r="P91" s="2">
        <v>8.75</v>
      </c>
      <c r="Q91" s="2">
        <v>21.92</v>
      </c>
      <c r="R91" s="2">
        <v>15</v>
      </c>
      <c r="S91" s="2">
        <v>27.89</v>
      </c>
      <c r="T91" s="2">
        <v>35.42</v>
      </c>
      <c r="U91" s="2">
        <v>27.29</v>
      </c>
      <c r="V91" s="2">
        <v>30.31</v>
      </c>
      <c r="W91" s="2">
        <v>9.59</v>
      </c>
      <c r="X91" s="2">
        <v>17.74</v>
      </c>
      <c r="Z91" s="19">
        <f t="shared" si="60"/>
        <v>0.13666666666666666</v>
      </c>
      <c r="AA91" s="19">
        <f>0.19/3</f>
        <v>0.06333333333333334</v>
      </c>
      <c r="AB91" s="19">
        <f t="shared" si="37"/>
        <v>0.18000000000000002</v>
      </c>
      <c r="AD91" s="19">
        <f>0.59/3</f>
        <v>0.19666666666666666</v>
      </c>
      <c r="AE91" s="19">
        <f t="shared" si="70"/>
        <v>0.159</v>
      </c>
      <c r="AF91" s="20">
        <f>0.438/3</f>
        <v>0.146</v>
      </c>
      <c r="AG91" s="19">
        <f>0.285/3</f>
        <v>0.09499999999999999</v>
      </c>
      <c r="AH91" s="19">
        <f t="shared" si="42"/>
        <v>0.17666666666666667</v>
      </c>
      <c r="AI91" s="20">
        <f t="shared" si="81"/>
        <v>0.07666666666666667</v>
      </c>
      <c r="AK91" s="5">
        <f t="shared" si="82"/>
        <v>0.17500000000000002</v>
      </c>
      <c r="AL91" s="19">
        <f t="shared" si="73"/>
        <v>0.18333333333333335</v>
      </c>
      <c r="AM91" s="19">
        <f t="shared" si="46"/>
        <v>0.09999999999999999</v>
      </c>
      <c r="AN91" s="19">
        <f t="shared" si="47"/>
        <v>0.07666666666666667</v>
      </c>
      <c r="AO91" s="19">
        <f aca="true" t="shared" si="90" ref="AO91:AO101">0.355/3</f>
        <v>0.11833333333333333</v>
      </c>
      <c r="AP91" s="19">
        <f t="shared" si="74"/>
        <v>0.09000000000000001</v>
      </c>
      <c r="AQ91" s="19">
        <f t="shared" si="75"/>
        <v>0.11166666666666668</v>
      </c>
      <c r="AR91" s="19">
        <f aca="true" t="shared" si="91" ref="AR91:AR113">0.62/3</f>
        <v>0.20666666666666667</v>
      </c>
      <c r="AS91" s="19">
        <f t="shared" si="76"/>
        <v>0.10733333333333334</v>
      </c>
      <c r="AT91" s="19">
        <f t="shared" si="77"/>
        <v>0.13999999999999999</v>
      </c>
      <c r="AU91" s="19">
        <f t="shared" si="78"/>
        <v>0.06666666666666667</v>
      </c>
      <c r="AV91" s="19">
        <f t="shared" si="80"/>
        <v>0.079</v>
      </c>
      <c r="AX91" s="5">
        <f t="shared" si="83"/>
        <v>25.45476190476191</v>
      </c>
      <c r="AY91" s="6">
        <f t="shared" si="84"/>
        <v>0.1278412698412699</v>
      </c>
      <c r="AZ91" s="9">
        <f t="shared" si="85"/>
        <v>1.3676435513435576</v>
      </c>
      <c r="BA91" s="9">
        <f t="shared" si="86"/>
        <v>34.81304097003328</v>
      </c>
      <c r="BB91" s="9">
        <f aca="true" t="shared" si="92" ref="BB91:BB101">((BA91/BA$89)-1)*100</f>
        <v>-13.869781030476203</v>
      </c>
      <c r="BC91">
        <f t="shared" si="87"/>
        <v>-0.13869781030476203</v>
      </c>
      <c r="BD91">
        <f t="shared" si="88"/>
        <v>-0.13223281106983276</v>
      </c>
      <c r="BE91">
        <f t="shared" si="89"/>
        <v>-0.1365692133742531</v>
      </c>
    </row>
    <row r="92" spans="1:57" ht="12.75">
      <c r="A92" s="13">
        <v>39878</v>
      </c>
      <c r="B92" s="2">
        <v>25.26</v>
      </c>
      <c r="C92" s="2">
        <v>10.43</v>
      </c>
      <c r="D92" s="2">
        <v>46.9</v>
      </c>
      <c r="F92" s="2">
        <v>39.61</v>
      </c>
      <c r="G92" s="2">
        <v>20.66</v>
      </c>
      <c r="H92" s="2">
        <v>30.99</v>
      </c>
      <c r="I92" s="2">
        <v>22.54</v>
      </c>
      <c r="J92" s="2">
        <v>27.7</v>
      </c>
      <c r="K92" s="2">
        <v>14.32</v>
      </c>
      <c r="M92" s="2">
        <v>45.39</v>
      </c>
      <c r="N92" s="2">
        <v>38.6</v>
      </c>
      <c r="O92" s="2">
        <v>23.36</v>
      </c>
      <c r="P92" s="2">
        <v>9.8</v>
      </c>
      <c r="Q92" s="2">
        <v>23.82</v>
      </c>
      <c r="R92" s="2">
        <v>12.48</v>
      </c>
      <c r="S92" s="2">
        <v>28.71</v>
      </c>
      <c r="T92" s="2">
        <v>36.26</v>
      </c>
      <c r="U92" s="2">
        <v>29.47</v>
      </c>
      <c r="V92" s="2">
        <v>30.62</v>
      </c>
      <c r="W92" s="2">
        <v>11.15</v>
      </c>
      <c r="X92" s="2">
        <v>18.63</v>
      </c>
      <c r="Z92" s="19">
        <f t="shared" si="60"/>
        <v>0.13666666666666666</v>
      </c>
      <c r="AA92" s="19">
        <f aca="true" t="shared" si="93" ref="AA92:AA102">0.19/3</f>
        <v>0.06333333333333334</v>
      </c>
      <c r="AB92" s="19">
        <f t="shared" si="37"/>
        <v>0.18000000000000002</v>
      </c>
      <c r="AD92" s="19">
        <f aca="true" t="shared" si="94" ref="AD92:AD102">0.59/3</f>
        <v>0.19666666666666666</v>
      </c>
      <c r="AE92" s="19">
        <f>0.24/3</f>
        <v>0.08</v>
      </c>
      <c r="AF92" s="20">
        <f aca="true" t="shared" si="95" ref="AF92:AF102">0.438/3</f>
        <v>0.146</v>
      </c>
      <c r="AG92" s="19">
        <f aca="true" t="shared" si="96" ref="AG92:AG102">0.285/3</f>
        <v>0.09499999999999999</v>
      </c>
      <c r="AH92" s="19">
        <f t="shared" si="42"/>
        <v>0.17666666666666667</v>
      </c>
      <c r="AI92" s="20">
        <f t="shared" si="81"/>
        <v>0.07666666666666667</v>
      </c>
      <c r="AK92" s="5">
        <f t="shared" si="82"/>
        <v>0.17500000000000002</v>
      </c>
      <c r="AL92" s="19">
        <f t="shared" si="73"/>
        <v>0.18333333333333335</v>
      </c>
      <c r="AM92" s="19">
        <f t="shared" si="46"/>
        <v>0.09999999999999999</v>
      </c>
      <c r="AN92" s="19">
        <f t="shared" si="47"/>
        <v>0.07666666666666667</v>
      </c>
      <c r="AO92" s="19">
        <f t="shared" si="90"/>
        <v>0.11833333333333333</v>
      </c>
      <c r="AP92" s="19">
        <f t="shared" si="74"/>
        <v>0.09000000000000001</v>
      </c>
      <c r="AQ92" s="19">
        <f>0.345/3</f>
        <v>0.11499999999999999</v>
      </c>
      <c r="AR92" s="19">
        <f t="shared" si="91"/>
        <v>0.20666666666666667</v>
      </c>
      <c r="AS92" s="19">
        <f>0.333/3</f>
        <v>0.111</v>
      </c>
      <c r="AT92" s="19">
        <f t="shared" si="77"/>
        <v>0.13999999999999999</v>
      </c>
      <c r="AU92" s="19">
        <f t="shared" si="78"/>
        <v>0.06666666666666667</v>
      </c>
      <c r="AV92" s="19">
        <f t="shared" si="80"/>
        <v>0.079</v>
      </c>
      <c r="AX92" s="5">
        <f t="shared" si="83"/>
        <v>26.033333333333335</v>
      </c>
      <c r="AY92" s="6">
        <f t="shared" si="84"/>
        <v>0.12441269841269846</v>
      </c>
      <c r="AZ92" s="9">
        <f t="shared" si="85"/>
        <v>1.3741794882714466</v>
      </c>
      <c r="BA92" s="9">
        <f t="shared" si="86"/>
        <v>35.774472677999995</v>
      </c>
      <c r="BB92" s="9">
        <f t="shared" si="92"/>
        <v>-11.491122883298054</v>
      </c>
      <c r="BC92">
        <f t="shared" si="87"/>
        <v>-0.11491122883298054</v>
      </c>
      <c r="BD92">
        <f t="shared" si="88"/>
        <v>0.02761699872166612</v>
      </c>
      <c r="BE92">
        <f t="shared" si="89"/>
        <v>0.02272939855953604</v>
      </c>
    </row>
    <row r="93" spans="1:57" ht="12.75">
      <c r="A93" s="13">
        <v>39909</v>
      </c>
      <c r="B93" s="2">
        <v>26.38</v>
      </c>
      <c r="C93" s="2">
        <v>10.64</v>
      </c>
      <c r="D93" s="2">
        <v>44.44</v>
      </c>
      <c r="F93" s="2">
        <v>37.13</v>
      </c>
      <c r="G93" s="2">
        <v>24.08</v>
      </c>
      <c r="H93" s="2">
        <v>30.16</v>
      </c>
      <c r="I93" s="2">
        <v>22.43</v>
      </c>
      <c r="J93" s="2">
        <v>29.57</v>
      </c>
      <c r="K93" s="2">
        <v>13.81</v>
      </c>
      <c r="M93" s="2">
        <v>46.13</v>
      </c>
      <c r="N93" s="2">
        <v>40.9</v>
      </c>
      <c r="O93" s="2">
        <v>23.97</v>
      </c>
      <c r="P93" s="2">
        <v>10.99</v>
      </c>
      <c r="Q93" s="2">
        <v>25.71</v>
      </c>
      <c r="R93" s="2">
        <v>11.95</v>
      </c>
      <c r="S93" s="2">
        <v>29.91</v>
      </c>
      <c r="T93" s="2">
        <v>34.12</v>
      </c>
      <c r="U93" s="2">
        <v>29.84</v>
      </c>
      <c r="V93" s="2">
        <v>28.88</v>
      </c>
      <c r="W93" s="2">
        <v>10.59</v>
      </c>
      <c r="X93" s="2">
        <v>18.44</v>
      </c>
      <c r="Z93" s="19">
        <f t="shared" si="60"/>
        <v>0.13666666666666666</v>
      </c>
      <c r="AA93" s="19">
        <f t="shared" si="93"/>
        <v>0.06333333333333334</v>
      </c>
      <c r="AB93" s="19">
        <f t="shared" si="37"/>
        <v>0.18000000000000002</v>
      </c>
      <c r="AD93" s="19">
        <f t="shared" si="94"/>
        <v>0.19666666666666666</v>
      </c>
      <c r="AE93" s="19">
        <f aca="true" t="shared" si="97" ref="AE93:AE113">0.24/3</f>
        <v>0.08</v>
      </c>
      <c r="AF93" s="20">
        <f t="shared" si="95"/>
        <v>0.146</v>
      </c>
      <c r="AG93" s="19">
        <f t="shared" si="96"/>
        <v>0.09499999999999999</v>
      </c>
      <c r="AH93" s="19">
        <f t="shared" si="42"/>
        <v>0.17666666666666667</v>
      </c>
      <c r="AI93" s="20">
        <f t="shared" si="81"/>
        <v>0.07666666666666667</v>
      </c>
      <c r="AK93" s="5">
        <f t="shared" si="82"/>
        <v>0.17500000000000002</v>
      </c>
      <c r="AL93" s="19">
        <f t="shared" si="73"/>
        <v>0.18333333333333335</v>
      </c>
      <c r="AM93" s="19">
        <f t="shared" si="46"/>
        <v>0.09999999999999999</v>
      </c>
      <c r="AN93" s="19">
        <f t="shared" si="47"/>
        <v>0.07666666666666667</v>
      </c>
      <c r="AO93" s="19">
        <f t="shared" si="90"/>
        <v>0.11833333333333333</v>
      </c>
      <c r="AP93" s="19">
        <f t="shared" si="74"/>
        <v>0.09000000000000001</v>
      </c>
      <c r="AQ93" s="19">
        <f aca="true" t="shared" si="98" ref="AQ93:AQ103">0.345/3</f>
        <v>0.11499999999999999</v>
      </c>
      <c r="AR93" s="19">
        <f t="shared" si="91"/>
        <v>0.20666666666666667</v>
      </c>
      <c r="AS93" s="19">
        <f aca="true" t="shared" si="99" ref="AS93:AS103">0.333/3</f>
        <v>0.111</v>
      </c>
      <c r="AT93" s="19">
        <f>0.438/3</f>
        <v>0.146</v>
      </c>
      <c r="AU93" s="19">
        <f t="shared" si="78"/>
        <v>0.06666666666666667</v>
      </c>
      <c r="AV93" s="19">
        <f t="shared" si="80"/>
        <v>0.079</v>
      </c>
      <c r="AX93" s="5">
        <f t="shared" si="83"/>
        <v>26.193809523809527</v>
      </c>
      <c r="AY93" s="6">
        <f t="shared" si="84"/>
        <v>0.12469841269841273</v>
      </c>
      <c r="AZ93" s="9">
        <f t="shared" si="85"/>
        <v>1.3807214156987804</v>
      </c>
      <c r="BA93" s="9">
        <f t="shared" si="86"/>
        <v>36.16635376825849</v>
      </c>
      <c r="BB93" s="9">
        <f t="shared" si="92"/>
        <v>-10.521578046837654</v>
      </c>
      <c r="BC93">
        <f t="shared" si="87"/>
        <v>-0.10521578046837654</v>
      </c>
      <c r="BD93">
        <f t="shared" si="88"/>
        <v>0.010954210109139773</v>
      </c>
      <c r="BE93">
        <f t="shared" si="89"/>
        <v>0.006164258276934342</v>
      </c>
    </row>
    <row r="94" spans="1:57" ht="12.75">
      <c r="A94" s="13">
        <v>39939</v>
      </c>
      <c r="B94" s="2">
        <v>26.34</v>
      </c>
      <c r="C94" s="2">
        <v>10.12</v>
      </c>
      <c r="D94" s="2">
        <v>41.47</v>
      </c>
      <c r="F94" s="2">
        <v>35.46</v>
      </c>
      <c r="G94" s="2">
        <v>27.28</v>
      </c>
      <c r="H94" s="2">
        <v>31.79</v>
      </c>
      <c r="I94" s="2">
        <v>21.76</v>
      </c>
      <c r="J94" s="2">
        <v>30.25</v>
      </c>
      <c r="K94" s="2">
        <v>14.15</v>
      </c>
      <c r="M94" s="2">
        <v>48.01</v>
      </c>
      <c r="N94" s="2">
        <v>37.79</v>
      </c>
      <c r="O94" s="2">
        <v>23.27</v>
      </c>
      <c r="P94" s="2">
        <v>10.69</v>
      </c>
      <c r="Q94" s="2">
        <v>25.82</v>
      </c>
      <c r="R94" s="2">
        <v>12.98</v>
      </c>
      <c r="S94" s="2">
        <v>32.47</v>
      </c>
      <c r="T94" s="2">
        <v>35.51</v>
      </c>
      <c r="U94" s="2">
        <v>31.87</v>
      </c>
      <c r="V94" s="2">
        <v>28.41</v>
      </c>
      <c r="W94" s="2">
        <v>11.22</v>
      </c>
      <c r="X94" s="2">
        <v>17.15</v>
      </c>
      <c r="Z94" s="19">
        <f t="shared" si="60"/>
        <v>0.13666666666666666</v>
      </c>
      <c r="AA94" s="19">
        <f t="shared" si="93"/>
        <v>0.06333333333333334</v>
      </c>
      <c r="AB94" s="19">
        <f t="shared" si="37"/>
        <v>0.18000000000000002</v>
      </c>
      <c r="AD94" s="19">
        <f t="shared" si="94"/>
        <v>0.19666666666666666</v>
      </c>
      <c r="AE94" s="19">
        <f t="shared" si="97"/>
        <v>0.08</v>
      </c>
      <c r="AF94" s="20">
        <f t="shared" si="95"/>
        <v>0.146</v>
      </c>
      <c r="AG94" s="19">
        <f t="shared" si="96"/>
        <v>0.09499999999999999</v>
      </c>
      <c r="AH94" s="19">
        <f t="shared" si="42"/>
        <v>0.17666666666666667</v>
      </c>
      <c r="AI94" s="20">
        <f t="shared" si="81"/>
        <v>0.07666666666666667</v>
      </c>
      <c r="AK94" s="5">
        <f t="shared" si="82"/>
        <v>0.17500000000000002</v>
      </c>
      <c r="AL94" s="19">
        <f t="shared" si="73"/>
        <v>0.18333333333333335</v>
      </c>
      <c r="AM94" s="19">
        <f t="shared" si="46"/>
        <v>0.09999999999999999</v>
      </c>
      <c r="AN94" s="19">
        <f t="shared" si="47"/>
        <v>0.07666666666666667</v>
      </c>
      <c r="AO94" s="19">
        <f t="shared" si="90"/>
        <v>0.11833333333333333</v>
      </c>
      <c r="AP94" s="19">
        <f t="shared" si="74"/>
        <v>0.09000000000000001</v>
      </c>
      <c r="AQ94" s="19">
        <f t="shared" si="98"/>
        <v>0.11499999999999999</v>
      </c>
      <c r="AR94" s="19">
        <f t="shared" si="91"/>
        <v>0.20666666666666667</v>
      </c>
      <c r="AS94" s="19">
        <f t="shared" si="99"/>
        <v>0.111</v>
      </c>
      <c r="AT94" s="19">
        <f aca="true" t="shared" si="100" ref="AT94:AT104">0.438/3</f>
        <v>0.146</v>
      </c>
      <c r="AU94" s="19">
        <f t="shared" si="78"/>
        <v>0.06666666666666667</v>
      </c>
      <c r="AV94" s="19">
        <f t="shared" si="80"/>
        <v>0.079</v>
      </c>
      <c r="AX94" s="5">
        <f t="shared" si="83"/>
        <v>26.37190476190476</v>
      </c>
      <c r="AY94" s="6">
        <f t="shared" si="84"/>
        <v>0.12469841269841273</v>
      </c>
      <c r="AZ94" s="9">
        <f t="shared" si="85"/>
        <v>1.3872500972813506</v>
      </c>
      <c r="BA94" s="9">
        <f t="shared" si="86"/>
        <v>36.58442744644689</v>
      </c>
      <c r="BB94" s="9">
        <f t="shared" si="92"/>
        <v>-9.487230674576875</v>
      </c>
      <c r="BC94">
        <f t="shared" si="87"/>
        <v>-0.09487230674576874</v>
      </c>
      <c r="BD94">
        <f t="shared" si="88"/>
        <v>0.011559740881463165</v>
      </c>
      <c r="BE94">
        <f t="shared" si="89"/>
        <v>0.006799134655589123</v>
      </c>
    </row>
    <row r="95" spans="1:57" ht="12.75">
      <c r="A95" s="13">
        <v>39970</v>
      </c>
      <c r="B95" s="2">
        <v>28.89</v>
      </c>
      <c r="C95" s="2">
        <v>11.08</v>
      </c>
      <c r="D95" s="2">
        <v>46.7</v>
      </c>
      <c r="F95" s="2">
        <v>37.42</v>
      </c>
      <c r="G95" s="2">
        <v>26.58</v>
      </c>
      <c r="H95" s="2">
        <v>33.42</v>
      </c>
      <c r="I95" s="2">
        <v>23.17</v>
      </c>
      <c r="J95" s="2">
        <v>32</v>
      </c>
      <c r="K95" s="2">
        <v>14.59</v>
      </c>
      <c r="M95" s="2">
        <v>51.21</v>
      </c>
      <c r="N95" s="2">
        <v>38.75</v>
      </c>
      <c r="O95" s="2">
        <v>26.14</v>
      </c>
      <c r="P95" s="2">
        <v>11.66</v>
      </c>
      <c r="Q95" s="2">
        <v>28.32</v>
      </c>
      <c r="R95" s="2">
        <v>13.44</v>
      </c>
      <c r="S95" s="2">
        <v>32.96</v>
      </c>
      <c r="T95" s="2">
        <v>37.83</v>
      </c>
      <c r="U95" s="2">
        <v>32.63</v>
      </c>
      <c r="V95" s="2">
        <v>31.16</v>
      </c>
      <c r="W95" s="2">
        <v>11.93</v>
      </c>
      <c r="X95" s="2">
        <v>18.41</v>
      </c>
      <c r="Z95" s="19">
        <f t="shared" si="60"/>
        <v>0.13666666666666666</v>
      </c>
      <c r="AA95" s="19">
        <f t="shared" si="93"/>
        <v>0.06333333333333334</v>
      </c>
      <c r="AB95" s="19">
        <f t="shared" si="37"/>
        <v>0.18000000000000002</v>
      </c>
      <c r="AD95" s="19">
        <f t="shared" si="94"/>
        <v>0.19666666666666666</v>
      </c>
      <c r="AE95" s="19">
        <f t="shared" si="97"/>
        <v>0.08</v>
      </c>
      <c r="AF95" s="20">
        <f t="shared" si="95"/>
        <v>0.146</v>
      </c>
      <c r="AG95" s="19">
        <f t="shared" si="96"/>
        <v>0.09499999999999999</v>
      </c>
      <c r="AH95" s="19">
        <f t="shared" si="42"/>
        <v>0.17666666666666667</v>
      </c>
      <c r="AI95" s="20">
        <f t="shared" si="81"/>
        <v>0.07666666666666667</v>
      </c>
      <c r="AK95" s="5">
        <f t="shared" si="82"/>
        <v>0.17500000000000002</v>
      </c>
      <c r="AL95" s="19">
        <f t="shared" si="73"/>
        <v>0.18333333333333335</v>
      </c>
      <c r="AM95" s="19">
        <f t="shared" si="46"/>
        <v>0.09999999999999999</v>
      </c>
      <c r="AN95" s="19">
        <f t="shared" si="47"/>
        <v>0.07666666666666667</v>
      </c>
      <c r="AO95" s="19">
        <f t="shared" si="90"/>
        <v>0.11833333333333333</v>
      </c>
      <c r="AP95" s="19">
        <f t="shared" si="74"/>
        <v>0.09000000000000001</v>
      </c>
      <c r="AQ95" s="19">
        <f t="shared" si="98"/>
        <v>0.11499999999999999</v>
      </c>
      <c r="AR95" s="19">
        <f t="shared" si="91"/>
        <v>0.20666666666666667</v>
      </c>
      <c r="AS95" s="19">
        <f t="shared" si="99"/>
        <v>0.111</v>
      </c>
      <c r="AT95" s="19">
        <f t="shared" si="100"/>
        <v>0.146</v>
      </c>
      <c r="AU95" s="19">
        <f t="shared" si="78"/>
        <v>0.06666666666666667</v>
      </c>
      <c r="AV95" s="19">
        <f aca="true" t="shared" si="101" ref="AV95:AV106">0.245/3</f>
        <v>0.08166666666666667</v>
      </c>
      <c r="AX95" s="5">
        <f t="shared" si="83"/>
        <v>28.01380952380952</v>
      </c>
      <c r="AY95" s="6">
        <f t="shared" si="84"/>
        <v>0.12482539682539684</v>
      </c>
      <c r="AZ95" s="9">
        <f t="shared" si="85"/>
        <v>1.3934314787797162</v>
      </c>
      <c r="BA95" s="9">
        <f t="shared" si="86"/>
        <v>39.0353240310152</v>
      </c>
      <c r="BB95" s="9">
        <f t="shared" si="92"/>
        <v>-3.4235185248041367</v>
      </c>
      <c r="BC95">
        <f t="shared" si="87"/>
        <v>-0.03423518524804137</v>
      </c>
      <c r="BD95">
        <f t="shared" si="88"/>
        <v>0.06699289166561351</v>
      </c>
      <c r="BE95">
        <f t="shared" si="89"/>
        <v>0.062259619725176574</v>
      </c>
    </row>
    <row r="96" spans="1:57" ht="12.75">
      <c r="A96" s="13">
        <v>40000</v>
      </c>
      <c r="B96" s="2">
        <v>30.96</v>
      </c>
      <c r="C96" s="2">
        <v>12.05</v>
      </c>
      <c r="D96" s="2">
        <v>49.49</v>
      </c>
      <c r="F96" s="2">
        <v>39.36</v>
      </c>
      <c r="G96" s="2">
        <v>28.7</v>
      </c>
      <c r="H96" s="2">
        <v>33.8</v>
      </c>
      <c r="I96" s="2">
        <v>23.95</v>
      </c>
      <c r="J96" s="2">
        <v>34.46</v>
      </c>
      <c r="K96" s="2">
        <v>15.48</v>
      </c>
      <c r="M96" s="2">
        <v>50.86</v>
      </c>
      <c r="N96" s="2">
        <v>41.2</v>
      </c>
      <c r="O96" s="2">
        <v>27.72</v>
      </c>
      <c r="P96" s="2">
        <v>12.89</v>
      </c>
      <c r="Q96" s="2">
        <v>30.1</v>
      </c>
      <c r="R96" s="2">
        <v>14.38</v>
      </c>
      <c r="S96" s="2">
        <v>33.79</v>
      </c>
      <c r="T96" s="2">
        <v>39.44</v>
      </c>
      <c r="U96" s="2">
        <v>32.45</v>
      </c>
      <c r="V96" s="2">
        <v>31.4</v>
      </c>
      <c r="W96" s="2">
        <v>13.49</v>
      </c>
      <c r="X96" s="2">
        <v>19.94</v>
      </c>
      <c r="Z96" s="19">
        <f t="shared" si="60"/>
        <v>0.13666666666666666</v>
      </c>
      <c r="AA96" s="19">
        <f t="shared" si="93"/>
        <v>0.06333333333333334</v>
      </c>
      <c r="AB96" s="19">
        <f t="shared" si="37"/>
        <v>0.18000000000000002</v>
      </c>
      <c r="AD96" s="19">
        <f t="shared" si="94"/>
        <v>0.19666666666666666</v>
      </c>
      <c r="AE96" s="19">
        <f t="shared" si="97"/>
        <v>0.08</v>
      </c>
      <c r="AF96" s="20">
        <f t="shared" si="95"/>
        <v>0.146</v>
      </c>
      <c r="AG96" s="19">
        <f t="shared" si="96"/>
        <v>0.09499999999999999</v>
      </c>
      <c r="AH96" s="19">
        <f t="shared" si="42"/>
        <v>0.17666666666666667</v>
      </c>
      <c r="AI96" s="20">
        <f t="shared" si="81"/>
        <v>0.07666666666666667</v>
      </c>
      <c r="AK96" s="5">
        <f t="shared" si="82"/>
        <v>0.17500000000000002</v>
      </c>
      <c r="AL96" s="19">
        <f t="shared" si="73"/>
        <v>0.18333333333333335</v>
      </c>
      <c r="AM96" s="19">
        <f t="shared" si="46"/>
        <v>0.09999999999999999</v>
      </c>
      <c r="AN96" s="19">
        <f t="shared" si="47"/>
        <v>0.07666666666666667</v>
      </c>
      <c r="AO96" s="19">
        <f t="shared" si="90"/>
        <v>0.11833333333333333</v>
      </c>
      <c r="AP96" s="19">
        <f t="shared" si="74"/>
        <v>0.09000000000000001</v>
      </c>
      <c r="AQ96" s="19">
        <f t="shared" si="98"/>
        <v>0.11499999999999999</v>
      </c>
      <c r="AR96" s="19">
        <f t="shared" si="91"/>
        <v>0.20666666666666667</v>
      </c>
      <c r="AS96" s="19">
        <f t="shared" si="99"/>
        <v>0.111</v>
      </c>
      <c r="AT96" s="19">
        <f t="shared" si="100"/>
        <v>0.146</v>
      </c>
      <c r="AU96" s="19">
        <f t="shared" si="78"/>
        <v>0.06666666666666667</v>
      </c>
      <c r="AV96" s="19">
        <f t="shared" si="101"/>
        <v>0.08166666666666667</v>
      </c>
      <c r="AX96" s="5">
        <f t="shared" si="83"/>
        <v>29.32904761904762</v>
      </c>
      <c r="AY96" s="6">
        <f t="shared" si="84"/>
        <v>0.12482539682539684</v>
      </c>
      <c r="AZ96" s="9">
        <f t="shared" si="85"/>
        <v>1.3993619692459227</v>
      </c>
      <c r="BA96" s="9">
        <f t="shared" si="86"/>
        <v>41.04195383229792</v>
      </c>
      <c r="BB96" s="9">
        <f t="shared" si="92"/>
        <v>1.541042437394613</v>
      </c>
      <c r="BC96">
        <f t="shared" si="87"/>
        <v>0.01541042437394613</v>
      </c>
      <c r="BD96">
        <f t="shared" si="88"/>
        <v>0.051405485956472985</v>
      </c>
      <c r="BE96">
        <f t="shared" si="89"/>
        <v>0.04694963368406757</v>
      </c>
    </row>
    <row r="97" spans="1:57" ht="12.75">
      <c r="A97" s="13">
        <v>40031</v>
      </c>
      <c r="B97" s="2">
        <v>31.43</v>
      </c>
      <c r="C97" s="2">
        <v>12.4</v>
      </c>
      <c r="D97" s="2">
        <v>45.76</v>
      </c>
      <c r="F97" s="2">
        <v>40.19</v>
      </c>
      <c r="G97" s="2">
        <v>31.65</v>
      </c>
      <c r="H97" s="2">
        <v>33.08</v>
      </c>
      <c r="I97" s="2">
        <v>24.77</v>
      </c>
      <c r="J97" s="2">
        <v>34.78</v>
      </c>
      <c r="K97" s="2">
        <v>15.49</v>
      </c>
      <c r="M97" s="2">
        <v>50.02</v>
      </c>
      <c r="N97" s="2">
        <v>45.13</v>
      </c>
      <c r="O97" s="2">
        <v>28.48</v>
      </c>
      <c r="P97" s="2">
        <v>13.21</v>
      </c>
      <c r="Q97" s="2">
        <v>31.28</v>
      </c>
      <c r="R97" s="2">
        <v>14.33</v>
      </c>
      <c r="S97" s="2">
        <v>29.4</v>
      </c>
      <c r="T97" s="2">
        <v>39.53</v>
      </c>
      <c r="U97" s="2">
        <v>31.67</v>
      </c>
      <c r="V97" s="2">
        <v>31.2</v>
      </c>
      <c r="W97" s="2">
        <v>13.32</v>
      </c>
      <c r="X97" s="2">
        <v>19.75</v>
      </c>
      <c r="Z97" s="19">
        <f t="shared" si="60"/>
        <v>0.13666666666666666</v>
      </c>
      <c r="AA97" s="19">
        <f t="shared" si="93"/>
        <v>0.06333333333333334</v>
      </c>
      <c r="AB97" s="19">
        <f t="shared" si="37"/>
        <v>0.18000000000000002</v>
      </c>
      <c r="AD97" s="19">
        <f t="shared" si="94"/>
        <v>0.19666666666666666</v>
      </c>
      <c r="AE97" s="19">
        <f t="shared" si="97"/>
        <v>0.08</v>
      </c>
      <c r="AF97" s="20">
        <f t="shared" si="95"/>
        <v>0.146</v>
      </c>
      <c r="AG97" s="19">
        <f t="shared" si="96"/>
        <v>0.09499999999999999</v>
      </c>
      <c r="AH97" s="19">
        <f t="shared" si="42"/>
        <v>0.17666666666666667</v>
      </c>
      <c r="AI97" s="20">
        <f>0.24/3</f>
        <v>0.08</v>
      </c>
      <c r="AK97" s="5">
        <f t="shared" si="82"/>
        <v>0.17500000000000002</v>
      </c>
      <c r="AL97" s="19">
        <f t="shared" si="73"/>
        <v>0.18333333333333335</v>
      </c>
      <c r="AM97" s="19">
        <f t="shared" si="46"/>
        <v>0.09999999999999999</v>
      </c>
      <c r="AN97" s="19">
        <f t="shared" si="47"/>
        <v>0.07666666666666667</v>
      </c>
      <c r="AO97" s="19">
        <f t="shared" si="90"/>
        <v>0.11833333333333333</v>
      </c>
      <c r="AP97" s="19">
        <f t="shared" si="74"/>
        <v>0.09000000000000001</v>
      </c>
      <c r="AQ97" s="19">
        <f t="shared" si="98"/>
        <v>0.11499999999999999</v>
      </c>
      <c r="AR97" s="19">
        <f t="shared" si="91"/>
        <v>0.20666666666666667</v>
      </c>
      <c r="AS97" s="19">
        <f t="shared" si="99"/>
        <v>0.111</v>
      </c>
      <c r="AT97" s="19">
        <f t="shared" si="100"/>
        <v>0.146</v>
      </c>
      <c r="AU97" s="19">
        <f t="shared" si="78"/>
        <v>0.06666666666666667</v>
      </c>
      <c r="AV97" s="19">
        <f t="shared" si="101"/>
        <v>0.08166666666666667</v>
      </c>
      <c r="AX97" s="5">
        <f t="shared" si="83"/>
        <v>29.374761904761904</v>
      </c>
      <c r="AY97" s="6">
        <f t="shared" si="84"/>
        <v>0.124984126984127</v>
      </c>
      <c r="AZ97" s="9">
        <f t="shared" si="85"/>
        <v>1.4053159931330963</v>
      </c>
      <c r="BA97" s="9">
        <f t="shared" si="86"/>
        <v>41.28082269923872</v>
      </c>
      <c r="BB97" s="9">
        <f t="shared" si="92"/>
        <v>2.132022921757426</v>
      </c>
      <c r="BC97">
        <f t="shared" si="87"/>
        <v>0.02132022921757426</v>
      </c>
      <c r="BD97">
        <f t="shared" si="88"/>
        <v>0.005820114410655108</v>
      </c>
      <c r="BE97">
        <f t="shared" si="89"/>
        <v>0.0015586692860969364</v>
      </c>
    </row>
    <row r="98" spans="1:57" ht="12.75">
      <c r="A98" s="13">
        <v>40062</v>
      </c>
      <c r="B98" s="2">
        <v>30.99</v>
      </c>
      <c r="C98" s="2">
        <v>12.43</v>
      </c>
      <c r="D98" s="2">
        <v>44.31</v>
      </c>
      <c r="F98" s="2">
        <v>40.94</v>
      </c>
      <c r="G98" s="2">
        <v>32.37</v>
      </c>
      <c r="H98" s="2">
        <v>34.5</v>
      </c>
      <c r="I98" s="2">
        <v>26.1</v>
      </c>
      <c r="J98" s="2">
        <v>35.14</v>
      </c>
      <c r="K98" s="2">
        <v>15.74</v>
      </c>
      <c r="M98" s="2">
        <v>49.62</v>
      </c>
      <c r="N98" s="2">
        <v>45.72</v>
      </c>
      <c r="O98" s="2">
        <v>28.79</v>
      </c>
      <c r="P98" s="2">
        <v>13.89</v>
      </c>
      <c r="Q98" s="2">
        <v>33.08</v>
      </c>
      <c r="R98" s="2">
        <v>14.88</v>
      </c>
      <c r="S98" s="2">
        <v>30.34</v>
      </c>
      <c r="T98" s="2">
        <v>39.06</v>
      </c>
      <c r="U98" s="2">
        <v>31.44</v>
      </c>
      <c r="V98" s="2">
        <v>31.67</v>
      </c>
      <c r="W98" s="2">
        <v>14.08</v>
      </c>
      <c r="X98" s="2">
        <v>19.24</v>
      </c>
      <c r="Z98" s="19">
        <f t="shared" si="60"/>
        <v>0.13666666666666666</v>
      </c>
      <c r="AA98" s="19">
        <f t="shared" si="93"/>
        <v>0.06333333333333334</v>
      </c>
      <c r="AB98" s="19">
        <f t="shared" si="37"/>
        <v>0.18000000000000002</v>
      </c>
      <c r="AD98" s="19">
        <f t="shared" si="94"/>
        <v>0.19666666666666666</v>
      </c>
      <c r="AE98" s="19">
        <f t="shared" si="97"/>
        <v>0.08</v>
      </c>
      <c r="AF98" s="20">
        <f t="shared" si="95"/>
        <v>0.146</v>
      </c>
      <c r="AG98" s="19">
        <f t="shared" si="96"/>
        <v>0.09499999999999999</v>
      </c>
      <c r="AH98" s="19">
        <f t="shared" si="42"/>
        <v>0.17666666666666667</v>
      </c>
      <c r="AI98" s="20">
        <f>0.24/3</f>
        <v>0.08</v>
      </c>
      <c r="AK98" s="5">
        <f t="shared" si="82"/>
        <v>0.17500000000000002</v>
      </c>
      <c r="AL98" s="19">
        <f t="shared" si="73"/>
        <v>0.18333333333333335</v>
      </c>
      <c r="AM98" s="19">
        <f t="shared" si="46"/>
        <v>0.09999999999999999</v>
      </c>
      <c r="AN98" s="19">
        <f t="shared" si="47"/>
        <v>0.07666666666666667</v>
      </c>
      <c r="AO98" s="19">
        <f t="shared" si="90"/>
        <v>0.11833333333333333</v>
      </c>
      <c r="AP98" s="19">
        <f t="shared" si="74"/>
        <v>0.09000000000000001</v>
      </c>
      <c r="AQ98" s="19">
        <f t="shared" si="98"/>
        <v>0.11499999999999999</v>
      </c>
      <c r="AR98" s="19">
        <f t="shared" si="91"/>
        <v>0.20666666666666667</v>
      </c>
      <c r="AS98" s="19">
        <f t="shared" si="99"/>
        <v>0.111</v>
      </c>
      <c r="AT98" s="19">
        <f t="shared" si="100"/>
        <v>0.146</v>
      </c>
      <c r="AU98" s="19">
        <f t="shared" si="78"/>
        <v>0.06666666666666667</v>
      </c>
      <c r="AV98" s="19">
        <f t="shared" si="101"/>
        <v>0.08166666666666667</v>
      </c>
      <c r="AX98" s="5">
        <f t="shared" si="83"/>
        <v>29.73</v>
      </c>
      <c r="AY98" s="6">
        <f t="shared" si="84"/>
        <v>0.124984126984127</v>
      </c>
      <c r="AZ98" s="9">
        <f t="shared" si="85"/>
        <v>1.4112239040829304</v>
      </c>
      <c r="BA98" s="9">
        <f t="shared" si="86"/>
        <v>41.955686668385525</v>
      </c>
      <c r="BB98" s="9">
        <f t="shared" si="92"/>
        <v>3.801689799962382</v>
      </c>
      <c r="BC98">
        <f t="shared" si="87"/>
        <v>0.03801689799962382</v>
      </c>
      <c r="BD98">
        <f t="shared" si="88"/>
        <v>0.016348123051318275</v>
      </c>
      <c r="BE98">
        <f t="shared" si="89"/>
        <v>0.012093309773534067</v>
      </c>
    </row>
    <row r="99" spans="1:57" ht="12.75">
      <c r="A99" s="13">
        <v>40092</v>
      </c>
      <c r="B99" s="2">
        <v>30.22</v>
      </c>
      <c r="C99" s="2">
        <v>12.6</v>
      </c>
      <c r="D99" s="2">
        <v>41.41</v>
      </c>
      <c r="F99" s="2">
        <v>40.68</v>
      </c>
      <c r="G99" s="2">
        <v>30.92</v>
      </c>
      <c r="H99" s="2">
        <v>34.09</v>
      </c>
      <c r="I99" s="2">
        <v>25.34</v>
      </c>
      <c r="J99" s="2">
        <v>36.98</v>
      </c>
      <c r="K99" s="2">
        <v>15.82</v>
      </c>
      <c r="M99" s="2">
        <v>46.96</v>
      </c>
      <c r="N99" s="2">
        <v>43.28</v>
      </c>
      <c r="O99" s="2">
        <v>28.09</v>
      </c>
      <c r="P99" s="2">
        <v>12.92</v>
      </c>
      <c r="Q99" s="2">
        <v>33.22</v>
      </c>
      <c r="R99" s="2">
        <v>14.93</v>
      </c>
      <c r="S99" s="2">
        <v>29.44</v>
      </c>
      <c r="T99" s="2">
        <v>37.53</v>
      </c>
      <c r="U99" s="2">
        <v>29.8</v>
      </c>
      <c r="V99" s="2">
        <v>31.19</v>
      </c>
      <c r="W99" s="2">
        <v>14.34</v>
      </c>
      <c r="X99" s="2">
        <v>18.86</v>
      </c>
      <c r="Z99" s="19">
        <f t="shared" si="60"/>
        <v>0.13666666666666666</v>
      </c>
      <c r="AA99" s="19">
        <f t="shared" si="93"/>
        <v>0.06333333333333334</v>
      </c>
      <c r="AB99" s="19">
        <f t="shared" si="37"/>
        <v>0.18000000000000002</v>
      </c>
      <c r="AD99" s="19">
        <f t="shared" si="94"/>
        <v>0.19666666666666666</v>
      </c>
      <c r="AE99" s="19">
        <f t="shared" si="97"/>
        <v>0.08</v>
      </c>
      <c r="AF99" s="20">
        <f t="shared" si="95"/>
        <v>0.146</v>
      </c>
      <c r="AG99" s="19">
        <f t="shared" si="96"/>
        <v>0.09499999999999999</v>
      </c>
      <c r="AH99" s="19">
        <f t="shared" si="42"/>
        <v>0.17666666666666667</v>
      </c>
      <c r="AI99" s="20">
        <f>0.24/3</f>
        <v>0.08</v>
      </c>
      <c r="AK99" s="5">
        <f t="shared" si="82"/>
        <v>0.17500000000000002</v>
      </c>
      <c r="AL99" s="19">
        <f t="shared" si="73"/>
        <v>0.18333333333333335</v>
      </c>
      <c r="AM99" s="19">
        <f t="shared" si="46"/>
        <v>0.09999999999999999</v>
      </c>
      <c r="AN99" s="19">
        <f t="shared" si="47"/>
        <v>0.07666666666666667</v>
      </c>
      <c r="AO99" s="19">
        <f t="shared" si="90"/>
        <v>0.11833333333333333</v>
      </c>
      <c r="AP99" s="19">
        <f t="shared" si="74"/>
        <v>0.09000000000000001</v>
      </c>
      <c r="AQ99" s="19">
        <f t="shared" si="98"/>
        <v>0.11499999999999999</v>
      </c>
      <c r="AR99" s="19">
        <f t="shared" si="91"/>
        <v>0.20666666666666667</v>
      </c>
      <c r="AS99" s="19">
        <f t="shared" si="99"/>
        <v>0.111</v>
      </c>
      <c r="AT99" s="19">
        <f t="shared" si="100"/>
        <v>0.146</v>
      </c>
      <c r="AU99" s="19">
        <f t="shared" si="78"/>
        <v>0.06666666666666667</v>
      </c>
      <c r="AV99" s="19">
        <f t="shared" si="101"/>
        <v>0.08166666666666667</v>
      </c>
      <c r="AX99" s="5">
        <f t="shared" si="83"/>
        <v>28.98190476190476</v>
      </c>
      <c r="AY99" s="6">
        <f t="shared" si="84"/>
        <v>0.124984126984127</v>
      </c>
      <c r="AZ99" s="9">
        <f t="shared" si="85"/>
        <v>1.4173097907449685</v>
      </c>
      <c r="BA99" s="9">
        <f t="shared" si="86"/>
        <v>41.07633737348584</v>
      </c>
      <c r="BB99" s="9">
        <f t="shared" si="92"/>
        <v>1.6261100399063366</v>
      </c>
      <c r="BC99">
        <f t="shared" si="87"/>
        <v>0.016261100399063366</v>
      </c>
      <c r="BD99">
        <f t="shared" si="88"/>
        <v>-0.020959001382815923</v>
      </c>
      <c r="BE99">
        <f t="shared" si="89"/>
        <v>-0.025162974708887953</v>
      </c>
    </row>
    <row r="100" spans="1:57" ht="12.75">
      <c r="A100" s="13">
        <v>40123</v>
      </c>
      <c r="B100" s="2">
        <v>32.19</v>
      </c>
      <c r="C100" s="2">
        <v>13.27</v>
      </c>
      <c r="D100" s="2">
        <v>40.38</v>
      </c>
      <c r="F100" s="2">
        <v>42.91</v>
      </c>
      <c r="G100" s="2">
        <v>31.82</v>
      </c>
      <c r="H100" s="2">
        <v>36.38</v>
      </c>
      <c r="I100" s="2">
        <v>26.86</v>
      </c>
      <c r="J100" s="2">
        <v>40.11</v>
      </c>
      <c r="K100" s="2">
        <v>16.68</v>
      </c>
      <c r="M100" s="2">
        <v>48.18</v>
      </c>
      <c r="N100" s="2">
        <v>43.08</v>
      </c>
      <c r="O100" s="2">
        <v>29.57</v>
      </c>
      <c r="P100" s="2">
        <v>14.25</v>
      </c>
      <c r="Q100" s="2">
        <v>34.6</v>
      </c>
      <c r="R100" s="2">
        <v>16.3</v>
      </c>
      <c r="S100" s="2">
        <v>30.52</v>
      </c>
      <c r="T100" s="2">
        <v>39.09</v>
      </c>
      <c r="U100" s="2">
        <v>31.36</v>
      </c>
      <c r="V100" s="2">
        <v>32.09</v>
      </c>
      <c r="W100" s="2">
        <v>14.75</v>
      </c>
      <c r="X100" s="2">
        <v>20.32</v>
      </c>
      <c r="Z100" s="19">
        <f t="shared" si="60"/>
        <v>0.13666666666666666</v>
      </c>
      <c r="AA100" s="19">
        <f t="shared" si="93"/>
        <v>0.06333333333333334</v>
      </c>
      <c r="AB100" s="19">
        <f t="shared" si="37"/>
        <v>0.18000000000000002</v>
      </c>
      <c r="AD100" s="19">
        <f t="shared" si="94"/>
        <v>0.19666666666666666</v>
      </c>
      <c r="AE100" s="19">
        <f t="shared" si="97"/>
        <v>0.08</v>
      </c>
      <c r="AF100" s="20">
        <f t="shared" si="95"/>
        <v>0.146</v>
      </c>
      <c r="AG100" s="19">
        <f t="shared" si="96"/>
        <v>0.09499999999999999</v>
      </c>
      <c r="AH100" s="19">
        <f t="shared" si="42"/>
        <v>0.17666666666666667</v>
      </c>
      <c r="AI100" s="20">
        <f>0.24/3</f>
        <v>0.08</v>
      </c>
      <c r="AK100" s="5">
        <f t="shared" si="82"/>
        <v>0.17500000000000002</v>
      </c>
      <c r="AL100" s="19">
        <f t="shared" si="73"/>
        <v>0.18333333333333335</v>
      </c>
      <c r="AM100" s="19">
        <f t="shared" si="46"/>
        <v>0.09999999999999999</v>
      </c>
      <c r="AN100" s="19">
        <f t="shared" si="47"/>
        <v>0.07666666666666667</v>
      </c>
      <c r="AO100" s="19">
        <f t="shared" si="90"/>
        <v>0.11833333333333333</v>
      </c>
      <c r="AP100" s="19">
        <f t="shared" si="74"/>
        <v>0.09000000000000001</v>
      </c>
      <c r="AQ100" s="19">
        <f t="shared" si="98"/>
        <v>0.11499999999999999</v>
      </c>
      <c r="AR100" s="19">
        <f t="shared" si="91"/>
        <v>0.20666666666666667</v>
      </c>
      <c r="AS100" s="19">
        <f t="shared" si="99"/>
        <v>0.111</v>
      </c>
      <c r="AT100" s="19">
        <f t="shared" si="100"/>
        <v>0.146</v>
      </c>
      <c r="AU100" s="19">
        <f t="shared" si="78"/>
        <v>0.06666666666666667</v>
      </c>
      <c r="AV100" s="19">
        <f t="shared" si="101"/>
        <v>0.08166666666666667</v>
      </c>
      <c r="AX100" s="5">
        <f t="shared" si="83"/>
        <v>30.22428571428572</v>
      </c>
      <c r="AY100" s="6">
        <f t="shared" si="84"/>
        <v>0.124984126984127</v>
      </c>
      <c r="AZ100" s="9">
        <f t="shared" si="85"/>
        <v>1.4231706811738394</v>
      </c>
      <c r="BA100" s="9">
        <f t="shared" si="86"/>
        <v>43.01431728799275</v>
      </c>
      <c r="BB100" s="9">
        <f t="shared" si="92"/>
        <v>6.420825748272674</v>
      </c>
      <c r="BC100">
        <f t="shared" si="87"/>
        <v>0.06420825748272674</v>
      </c>
      <c r="BD100">
        <f t="shared" si="88"/>
        <v>0.04717995903300398</v>
      </c>
      <c r="BE100">
        <f t="shared" si="89"/>
        <v>0.04286747067135499</v>
      </c>
    </row>
    <row r="101" spans="1:57" ht="12.75">
      <c r="A101" s="13">
        <v>40153</v>
      </c>
      <c r="B101" s="2">
        <v>34.79</v>
      </c>
      <c r="C101" s="2">
        <v>14.51</v>
      </c>
      <c r="D101" s="2">
        <v>42.52</v>
      </c>
      <c r="F101" s="2">
        <v>45.43</v>
      </c>
      <c r="G101" s="2">
        <v>35.17</v>
      </c>
      <c r="H101" s="2">
        <v>38.92</v>
      </c>
      <c r="I101" s="2">
        <v>27.6</v>
      </c>
      <c r="J101" s="2">
        <v>43.59</v>
      </c>
      <c r="K101" s="2">
        <v>17.21</v>
      </c>
      <c r="M101" s="2">
        <v>48.87</v>
      </c>
      <c r="N101" s="2">
        <v>46.45</v>
      </c>
      <c r="O101" s="2">
        <v>31.95</v>
      </c>
      <c r="P101" s="2">
        <v>15.38</v>
      </c>
      <c r="Q101" s="2">
        <v>36.89</v>
      </c>
      <c r="R101" s="2">
        <v>16.85</v>
      </c>
      <c r="S101" s="2">
        <v>32.31</v>
      </c>
      <c r="T101" s="2">
        <v>41.01</v>
      </c>
      <c r="U101" s="2">
        <v>33.25</v>
      </c>
      <c r="V101" s="2">
        <v>33.32</v>
      </c>
      <c r="W101" s="2">
        <v>16.22</v>
      </c>
      <c r="X101" s="2">
        <v>21.22</v>
      </c>
      <c r="Z101" s="19">
        <f t="shared" si="60"/>
        <v>0.13666666666666666</v>
      </c>
      <c r="AA101" s="19">
        <f t="shared" si="93"/>
        <v>0.06333333333333334</v>
      </c>
      <c r="AB101" s="19">
        <f t="shared" si="37"/>
        <v>0.18000000000000002</v>
      </c>
      <c r="AD101" s="19">
        <f t="shared" si="94"/>
        <v>0.19666666666666666</v>
      </c>
      <c r="AE101" s="19">
        <f t="shared" si="97"/>
        <v>0.08</v>
      </c>
      <c r="AF101" s="20">
        <f t="shared" si="95"/>
        <v>0.146</v>
      </c>
      <c r="AG101" s="19">
        <f t="shared" si="96"/>
        <v>0.09499999999999999</v>
      </c>
      <c r="AH101" s="19">
        <f t="shared" si="42"/>
        <v>0.17666666666666667</v>
      </c>
      <c r="AI101" s="20">
        <f>0.24/3</f>
        <v>0.08</v>
      </c>
      <c r="AK101" s="5">
        <f t="shared" si="82"/>
        <v>0.17500000000000002</v>
      </c>
      <c r="AL101" s="19">
        <f t="shared" si="73"/>
        <v>0.18333333333333335</v>
      </c>
      <c r="AM101" s="19">
        <f t="shared" si="46"/>
        <v>0.09999999999999999</v>
      </c>
      <c r="AN101" s="19">
        <f t="shared" si="47"/>
        <v>0.07666666666666667</v>
      </c>
      <c r="AO101" s="19">
        <f t="shared" si="90"/>
        <v>0.11833333333333333</v>
      </c>
      <c r="AP101" s="19">
        <f t="shared" si="74"/>
        <v>0.09000000000000001</v>
      </c>
      <c r="AQ101" s="19">
        <f t="shared" si="98"/>
        <v>0.11499999999999999</v>
      </c>
      <c r="AR101" s="19">
        <f t="shared" si="91"/>
        <v>0.20666666666666667</v>
      </c>
      <c r="AS101" s="19">
        <f t="shared" si="99"/>
        <v>0.111</v>
      </c>
      <c r="AT101" s="19">
        <f t="shared" si="100"/>
        <v>0.146</v>
      </c>
      <c r="AU101" s="19">
        <f t="shared" si="78"/>
        <v>0.06666666666666667</v>
      </c>
      <c r="AV101" s="19">
        <f t="shared" si="101"/>
        <v>0.08166666666666667</v>
      </c>
      <c r="AX101" s="5">
        <f t="shared" si="83"/>
        <v>32.069523809523815</v>
      </c>
      <c r="AY101" s="6">
        <f t="shared" si="84"/>
        <v>0.124984126984127</v>
      </c>
      <c r="AZ101" s="9">
        <f t="shared" si="85"/>
        <v>1.4287171852688922</v>
      </c>
      <c r="BA101" s="9">
        <f t="shared" si="86"/>
        <v>45.818279790056586</v>
      </c>
      <c r="BB101" s="10">
        <f t="shared" si="92"/>
        <v>13.35805092469371</v>
      </c>
      <c r="BC101">
        <f t="shared" si="87"/>
        <v>0.1335805092469371</v>
      </c>
      <c r="BD101">
        <f t="shared" si="88"/>
        <v>0.06518672569624973</v>
      </c>
      <c r="BE101">
        <f t="shared" si="89"/>
        <v>0.06105150383639768</v>
      </c>
    </row>
    <row r="102" spans="1:57" ht="12.75">
      <c r="A102" s="13">
        <v>40184</v>
      </c>
      <c r="B102" s="2">
        <v>34.65</v>
      </c>
      <c r="C102" s="2">
        <v>13.95</v>
      </c>
      <c r="D102" s="2">
        <v>39.55</v>
      </c>
      <c r="F102" s="2">
        <v>43.74</v>
      </c>
      <c r="G102" s="2">
        <v>32.28</v>
      </c>
      <c r="H102" s="2">
        <v>37.46</v>
      </c>
      <c r="I102" s="2">
        <v>26.84</v>
      </c>
      <c r="J102" s="2">
        <v>42.04</v>
      </c>
      <c r="K102" s="2">
        <v>16.53</v>
      </c>
      <c r="M102" s="2">
        <v>45.62</v>
      </c>
      <c r="N102" s="2">
        <v>43.62</v>
      </c>
      <c r="O102" s="2">
        <v>31.35</v>
      </c>
      <c r="P102" s="2">
        <v>14.25</v>
      </c>
      <c r="Q102" s="2">
        <v>36.22</v>
      </c>
      <c r="R102" s="2">
        <v>16.42</v>
      </c>
      <c r="S102" s="2">
        <v>29.49</v>
      </c>
      <c r="T102" s="2">
        <v>38.97</v>
      </c>
      <c r="U102" s="2">
        <v>30.59</v>
      </c>
      <c r="V102" s="2">
        <v>32</v>
      </c>
      <c r="W102" s="2">
        <v>15.57</v>
      </c>
      <c r="X102" s="2">
        <v>20.78</v>
      </c>
      <c r="Z102" s="19">
        <f t="shared" si="60"/>
        <v>0.13666666666666666</v>
      </c>
      <c r="AA102" s="19">
        <f t="shared" si="93"/>
        <v>0.06333333333333334</v>
      </c>
      <c r="AB102" s="19">
        <f t="shared" si="37"/>
        <v>0.18000000000000002</v>
      </c>
      <c r="AD102" s="19">
        <f t="shared" si="94"/>
        <v>0.19666666666666666</v>
      </c>
      <c r="AE102" s="19">
        <f t="shared" si="97"/>
        <v>0.08</v>
      </c>
      <c r="AF102" s="20">
        <f t="shared" si="95"/>
        <v>0.146</v>
      </c>
      <c r="AG102" s="19">
        <f t="shared" si="96"/>
        <v>0.09499999999999999</v>
      </c>
      <c r="AH102" s="19">
        <f t="shared" si="42"/>
        <v>0.17666666666666667</v>
      </c>
      <c r="AI102" s="20">
        <f aca="true" t="shared" si="102" ref="AI102:AI108">0.24/3</f>
        <v>0.08</v>
      </c>
      <c r="AK102" s="5">
        <f t="shared" si="82"/>
        <v>0.17500000000000002</v>
      </c>
      <c r="AL102" s="19">
        <f t="shared" si="73"/>
        <v>0.18333333333333335</v>
      </c>
      <c r="AM102" s="19">
        <f t="shared" si="46"/>
        <v>0.09999999999999999</v>
      </c>
      <c r="AN102" s="19">
        <f t="shared" si="47"/>
        <v>0.07666666666666667</v>
      </c>
      <c r="AO102" s="19">
        <f>0.363/3</f>
        <v>0.121</v>
      </c>
      <c r="AP102" s="19">
        <f t="shared" si="74"/>
        <v>0.09000000000000001</v>
      </c>
      <c r="AQ102" s="19">
        <f t="shared" si="98"/>
        <v>0.11499999999999999</v>
      </c>
      <c r="AR102" s="19">
        <f t="shared" si="91"/>
        <v>0.20666666666666667</v>
      </c>
      <c r="AS102" s="19">
        <f t="shared" si="99"/>
        <v>0.111</v>
      </c>
      <c r="AT102" s="19">
        <f t="shared" si="100"/>
        <v>0.146</v>
      </c>
      <c r="AU102" s="19">
        <f t="shared" si="78"/>
        <v>0.06666666666666667</v>
      </c>
      <c r="AV102" s="19">
        <f t="shared" si="101"/>
        <v>0.08166666666666667</v>
      </c>
      <c r="AX102" s="5">
        <f t="shared" si="83"/>
        <v>30.56761904761905</v>
      </c>
      <c r="AY102" s="6">
        <f t="shared" si="84"/>
        <v>0.12511111111111112</v>
      </c>
      <c r="AZ102" s="9">
        <f t="shared" si="85"/>
        <v>1.4345648240474989</v>
      </c>
      <c r="BA102" s="9">
        <f t="shared" si="86"/>
        <v>43.8512310405986</v>
      </c>
      <c r="BB102" s="9">
        <f>((BA102/BA$101)-1)*100</f>
        <v>-4.293152773240683</v>
      </c>
      <c r="BC102">
        <f aca="true" t="shared" si="103" ref="BC102:BC113">BB102/100</f>
        <v>-0.042931527732406834</v>
      </c>
      <c r="BD102">
        <f aca="true" t="shared" si="104" ref="BD102:BD113">(BA102/BA101)-1</f>
        <v>-0.04293152773240683</v>
      </c>
      <c r="BE102">
        <f aca="true" t="shared" si="105" ref="BE102:BE113">(AX102/AX101)-1</f>
        <v>-0.04683277403260777</v>
      </c>
    </row>
    <row r="103" spans="1:57" ht="12.75">
      <c r="A103" s="13">
        <v>40215</v>
      </c>
      <c r="B103" s="2">
        <v>33.62</v>
      </c>
      <c r="C103" s="2">
        <v>13.38</v>
      </c>
      <c r="D103" s="2">
        <v>39.99</v>
      </c>
      <c r="F103" s="2">
        <v>42.75</v>
      </c>
      <c r="G103" s="2">
        <v>35.07</v>
      </c>
      <c r="H103" s="2">
        <v>37.99</v>
      </c>
      <c r="I103" s="2">
        <v>26.54</v>
      </c>
      <c r="J103" s="2">
        <v>43.42</v>
      </c>
      <c r="K103" s="2">
        <v>16.35</v>
      </c>
      <c r="M103" s="2">
        <v>43.3</v>
      </c>
      <c r="N103" s="2">
        <v>38.65</v>
      </c>
      <c r="O103" s="2">
        <v>33.03</v>
      </c>
      <c r="P103" s="2">
        <v>15.02</v>
      </c>
      <c r="Q103" s="2">
        <v>36.56</v>
      </c>
      <c r="R103" s="2">
        <v>16.82</v>
      </c>
      <c r="S103" s="2">
        <v>28.48</v>
      </c>
      <c r="T103" s="2">
        <v>38.29</v>
      </c>
      <c r="U103" s="2">
        <v>29.72</v>
      </c>
      <c r="V103" s="2">
        <v>31.77</v>
      </c>
      <c r="W103" s="2">
        <v>15.33</v>
      </c>
      <c r="X103" s="2">
        <v>20.81</v>
      </c>
      <c r="Z103" s="19">
        <f t="shared" si="60"/>
        <v>0.13666666666666666</v>
      </c>
      <c r="AA103" s="19">
        <f>0.195/3</f>
        <v>0.065</v>
      </c>
      <c r="AB103" s="19">
        <f t="shared" si="37"/>
        <v>0.18000000000000002</v>
      </c>
      <c r="AD103" s="19">
        <f>0.595/3</f>
        <v>0.19833333333333333</v>
      </c>
      <c r="AE103" s="19">
        <f t="shared" si="97"/>
        <v>0.08</v>
      </c>
      <c r="AF103" s="20">
        <f>0.458/3</f>
        <v>0.15266666666666667</v>
      </c>
      <c r="AG103" s="19">
        <f>0.303/3</f>
        <v>0.10099999999999999</v>
      </c>
      <c r="AH103" s="19">
        <f t="shared" si="42"/>
        <v>0.17666666666666667</v>
      </c>
      <c r="AI103" s="20">
        <f t="shared" si="102"/>
        <v>0.08</v>
      </c>
      <c r="AK103" s="5">
        <f t="shared" si="82"/>
        <v>0.17500000000000002</v>
      </c>
      <c r="AL103" s="19">
        <f t="shared" si="73"/>
        <v>0.18333333333333335</v>
      </c>
      <c r="AM103" s="19">
        <f t="shared" si="46"/>
        <v>0.09999999999999999</v>
      </c>
      <c r="AN103" s="19">
        <f t="shared" si="47"/>
        <v>0.07666666666666667</v>
      </c>
      <c r="AO103" s="19">
        <f aca="true" t="shared" si="106" ref="AO103:AO113">0.363/3</f>
        <v>0.121</v>
      </c>
      <c r="AP103" s="19">
        <f t="shared" si="74"/>
        <v>0.09000000000000001</v>
      </c>
      <c r="AQ103" s="19">
        <f t="shared" si="98"/>
        <v>0.11499999999999999</v>
      </c>
      <c r="AR103" s="19">
        <f t="shared" si="91"/>
        <v>0.20666666666666667</v>
      </c>
      <c r="AS103" s="19">
        <f t="shared" si="99"/>
        <v>0.111</v>
      </c>
      <c r="AT103" s="19">
        <f t="shared" si="100"/>
        <v>0.146</v>
      </c>
      <c r="AU103" s="19">
        <f t="shared" si="78"/>
        <v>0.06666666666666667</v>
      </c>
      <c r="AV103" s="19">
        <f t="shared" si="101"/>
        <v>0.08166666666666667</v>
      </c>
      <c r="AX103" s="5">
        <f t="shared" si="83"/>
        <v>30.328095238095237</v>
      </c>
      <c r="AY103" s="6">
        <f t="shared" si="84"/>
        <v>0.1258730158730159</v>
      </c>
      <c r="AZ103" s="9">
        <f t="shared" si="85"/>
        <v>1.4405188082806195</v>
      </c>
      <c r="BA103" s="9">
        <f t="shared" si="86"/>
        <v>43.68819160980208</v>
      </c>
      <c r="BB103" s="9">
        <f aca="true" t="shared" si="107" ref="BB103:BB113">((BA103/BA$101)-1)*100</f>
        <v>-4.648992039890532</v>
      </c>
      <c r="BC103">
        <f t="shared" si="103"/>
        <v>-0.046489920398905316</v>
      </c>
      <c r="BD103">
        <f t="shared" si="104"/>
        <v>-0.003718012628780465</v>
      </c>
      <c r="BE103">
        <f t="shared" si="105"/>
        <v>-0.007835867397806728</v>
      </c>
    </row>
    <row r="104" spans="1:57" ht="12.75">
      <c r="A104" s="13">
        <v>40243</v>
      </c>
      <c r="B104" s="2">
        <v>34.18</v>
      </c>
      <c r="C104" s="2">
        <v>14.36</v>
      </c>
      <c r="D104" s="2">
        <v>40.84</v>
      </c>
      <c r="F104" s="2">
        <v>44.54</v>
      </c>
      <c r="G104" s="2">
        <v>35.11</v>
      </c>
      <c r="H104" s="2">
        <v>41.11</v>
      </c>
      <c r="I104" s="2">
        <v>27.19</v>
      </c>
      <c r="J104" s="2">
        <v>44.6</v>
      </c>
      <c r="K104" s="2">
        <v>16.32</v>
      </c>
      <c r="M104" s="2">
        <v>43.81</v>
      </c>
      <c r="N104" s="2">
        <v>39.09</v>
      </c>
      <c r="O104" s="2">
        <v>34.62</v>
      </c>
      <c r="P104" s="2">
        <v>15.8</v>
      </c>
      <c r="Q104" s="2">
        <v>38.94</v>
      </c>
      <c r="R104" s="2">
        <v>17.15</v>
      </c>
      <c r="S104" s="2">
        <v>27.71</v>
      </c>
      <c r="T104" s="2">
        <v>39.36</v>
      </c>
      <c r="U104" s="2">
        <v>29.52</v>
      </c>
      <c r="V104" s="2">
        <v>33.16</v>
      </c>
      <c r="W104" s="2">
        <v>15.89</v>
      </c>
      <c r="X104" s="2">
        <v>21.2</v>
      </c>
      <c r="Z104" s="19">
        <f t="shared" si="60"/>
        <v>0.13666666666666666</v>
      </c>
      <c r="AA104" s="19">
        <f aca="true" t="shared" si="108" ref="AA104:AA113">0.195/3</f>
        <v>0.065</v>
      </c>
      <c r="AB104" s="19">
        <f t="shared" si="37"/>
        <v>0.18000000000000002</v>
      </c>
      <c r="AD104" s="19">
        <f aca="true" t="shared" si="109" ref="AD104:AD113">0.595/3</f>
        <v>0.19833333333333333</v>
      </c>
      <c r="AE104" s="19">
        <f t="shared" si="97"/>
        <v>0.08</v>
      </c>
      <c r="AF104" s="20">
        <f aca="true" t="shared" si="110" ref="AF104:AF113">0.458/3</f>
        <v>0.15266666666666667</v>
      </c>
      <c r="AG104" s="19">
        <f aca="true" t="shared" si="111" ref="AG104:AG113">0.303/3</f>
        <v>0.10099999999999999</v>
      </c>
      <c r="AH104" s="19">
        <f t="shared" si="42"/>
        <v>0.17666666666666667</v>
      </c>
      <c r="AI104" s="20">
        <f t="shared" si="102"/>
        <v>0.08</v>
      </c>
      <c r="AK104" s="5">
        <f t="shared" si="82"/>
        <v>0.17500000000000002</v>
      </c>
      <c r="AL104" s="19">
        <f t="shared" si="73"/>
        <v>0.18333333333333335</v>
      </c>
      <c r="AM104" s="19">
        <f t="shared" si="46"/>
        <v>0.09999999999999999</v>
      </c>
      <c r="AN104" s="19">
        <f t="shared" si="47"/>
        <v>0.07666666666666667</v>
      </c>
      <c r="AO104" s="19">
        <f t="shared" si="106"/>
        <v>0.121</v>
      </c>
      <c r="AP104" s="19">
        <f t="shared" si="74"/>
        <v>0.09000000000000001</v>
      </c>
      <c r="AQ104" s="19">
        <f>0.35/3</f>
        <v>0.11666666666666665</v>
      </c>
      <c r="AR104" s="19">
        <f t="shared" si="91"/>
        <v>0.20666666666666667</v>
      </c>
      <c r="AS104" s="19">
        <f>0.343/3</f>
        <v>0.11433333333333334</v>
      </c>
      <c r="AT104" s="19">
        <f t="shared" si="100"/>
        <v>0.146</v>
      </c>
      <c r="AU104" s="19">
        <f t="shared" si="78"/>
        <v>0.06666666666666667</v>
      </c>
      <c r="AV104" s="19">
        <f t="shared" si="101"/>
        <v>0.08166666666666667</v>
      </c>
      <c r="AX104" s="5">
        <f t="shared" si="83"/>
        <v>31.166666666666668</v>
      </c>
      <c r="AY104" s="6">
        <f t="shared" si="84"/>
        <v>0.12611111111111112</v>
      </c>
      <c r="AZ104" s="9">
        <f t="shared" si="85"/>
        <v>1.446347645526247</v>
      </c>
      <c r="BA104" s="9">
        <f t="shared" si="86"/>
        <v>45.077834952234696</v>
      </c>
      <c r="BB104" s="9">
        <f t="shared" si="107"/>
        <v>-1.6160467857254224</v>
      </c>
      <c r="BC104">
        <f t="shared" si="103"/>
        <v>-0.016160467857254224</v>
      </c>
      <c r="BD104">
        <f t="shared" si="104"/>
        <v>0.03180821387262056</v>
      </c>
      <c r="BE104">
        <f t="shared" si="105"/>
        <v>0.027649986653896397</v>
      </c>
    </row>
    <row r="105" spans="1:57" ht="12.75">
      <c r="A105" s="13">
        <v>40274</v>
      </c>
      <c r="B105" s="2">
        <v>34.3</v>
      </c>
      <c r="C105" s="2">
        <v>14.36</v>
      </c>
      <c r="D105" s="2">
        <v>41.42</v>
      </c>
      <c r="F105" s="2">
        <v>45.2</v>
      </c>
      <c r="G105" s="2">
        <v>35.35</v>
      </c>
      <c r="H105" s="2">
        <v>41.8</v>
      </c>
      <c r="I105" s="2">
        <v>28.18</v>
      </c>
      <c r="J105" s="2">
        <v>48.17</v>
      </c>
      <c r="K105" s="2">
        <v>16.78</v>
      </c>
      <c r="M105" s="2">
        <v>43.59</v>
      </c>
      <c r="N105" s="2">
        <v>37.87</v>
      </c>
      <c r="O105" s="2">
        <v>36.08</v>
      </c>
      <c r="P105" s="2">
        <v>16.3</v>
      </c>
      <c r="Q105" s="2">
        <v>41.38</v>
      </c>
      <c r="R105" s="2">
        <v>16.74</v>
      </c>
      <c r="S105" s="2">
        <v>24.76</v>
      </c>
      <c r="T105" s="2">
        <v>39.92</v>
      </c>
      <c r="U105" s="2">
        <v>32.13</v>
      </c>
      <c r="V105" s="2">
        <v>34.56</v>
      </c>
      <c r="W105" s="2">
        <v>16.93</v>
      </c>
      <c r="X105" s="2">
        <v>21.75</v>
      </c>
      <c r="Z105" s="19">
        <f t="shared" si="60"/>
        <v>0.13666666666666666</v>
      </c>
      <c r="AA105" s="19">
        <f t="shared" si="108"/>
        <v>0.065</v>
      </c>
      <c r="AB105" s="19">
        <f t="shared" si="37"/>
        <v>0.18000000000000002</v>
      </c>
      <c r="AD105" s="19">
        <f t="shared" si="109"/>
        <v>0.19833333333333333</v>
      </c>
      <c r="AE105" s="19">
        <f t="shared" si="97"/>
        <v>0.08</v>
      </c>
      <c r="AF105" s="20">
        <f t="shared" si="110"/>
        <v>0.15266666666666667</v>
      </c>
      <c r="AG105" s="19">
        <f t="shared" si="111"/>
        <v>0.10099999999999999</v>
      </c>
      <c r="AH105" s="19">
        <f t="shared" si="42"/>
        <v>0.17666666666666667</v>
      </c>
      <c r="AI105" s="20">
        <f t="shared" si="102"/>
        <v>0.08</v>
      </c>
      <c r="AK105" s="5">
        <f t="shared" si="82"/>
        <v>0.17500000000000002</v>
      </c>
      <c r="AL105" s="19">
        <f t="shared" si="73"/>
        <v>0.18333333333333335</v>
      </c>
      <c r="AM105" s="19">
        <f t="shared" si="46"/>
        <v>0.09999999999999999</v>
      </c>
      <c r="AN105" s="19">
        <f t="shared" si="47"/>
        <v>0.07666666666666667</v>
      </c>
      <c r="AO105" s="19">
        <f t="shared" si="106"/>
        <v>0.121</v>
      </c>
      <c r="AP105" s="19">
        <f t="shared" si="74"/>
        <v>0.09000000000000001</v>
      </c>
      <c r="AQ105" s="19">
        <f aca="true" t="shared" si="112" ref="AQ105:AQ113">0.35/3</f>
        <v>0.11666666666666665</v>
      </c>
      <c r="AR105" s="19">
        <f t="shared" si="91"/>
        <v>0.20666666666666667</v>
      </c>
      <c r="AS105" s="19">
        <f aca="true" t="shared" si="113" ref="AS105:AS113">0.343/3</f>
        <v>0.11433333333333334</v>
      </c>
      <c r="AT105" s="19">
        <f>0.455/3</f>
        <v>0.15166666666666667</v>
      </c>
      <c r="AU105" s="19">
        <f t="shared" si="78"/>
        <v>0.06666666666666667</v>
      </c>
      <c r="AV105" s="19">
        <f t="shared" si="101"/>
        <v>0.08166666666666667</v>
      </c>
      <c r="AX105" s="5">
        <f t="shared" si="83"/>
        <v>31.789047619047622</v>
      </c>
      <c r="AY105" s="6">
        <f t="shared" si="84"/>
        <v>0.1263809523809524</v>
      </c>
      <c r="AZ105" s="9">
        <f t="shared" si="85"/>
        <v>1.4520977640924297</v>
      </c>
      <c r="BA105" s="9">
        <f t="shared" si="86"/>
        <v>46.16080497024683</v>
      </c>
      <c r="BB105" s="9">
        <f t="shared" si="107"/>
        <v>0.7475731995171486</v>
      </c>
      <c r="BC105">
        <f t="shared" si="103"/>
        <v>0.007475731995171486</v>
      </c>
      <c r="BD105">
        <f t="shared" si="104"/>
        <v>0.024024446142093314</v>
      </c>
      <c r="BE105">
        <f t="shared" si="105"/>
        <v>0.019969442322383513</v>
      </c>
    </row>
    <row r="106" spans="1:57" ht="12.75">
      <c r="A106" s="13">
        <v>40304</v>
      </c>
      <c r="B106" s="2">
        <v>31.96</v>
      </c>
      <c r="C106" s="2">
        <v>13.62</v>
      </c>
      <c r="D106" s="2">
        <v>38.89</v>
      </c>
      <c r="F106" s="2">
        <v>42.59</v>
      </c>
      <c r="G106" s="2">
        <v>35.38</v>
      </c>
      <c r="H106" s="2">
        <v>38.96</v>
      </c>
      <c r="I106" s="2">
        <v>25.04</v>
      </c>
      <c r="J106" s="2">
        <v>45.51</v>
      </c>
      <c r="K106" s="2">
        <v>15.96</v>
      </c>
      <c r="M106" s="2">
        <v>38.6</v>
      </c>
      <c r="N106" s="2">
        <v>35.21</v>
      </c>
      <c r="O106" s="2">
        <v>33.05</v>
      </c>
      <c r="P106" s="2">
        <v>14.96</v>
      </c>
      <c r="Q106" s="2">
        <v>36.44</v>
      </c>
      <c r="R106" s="2">
        <v>16.13</v>
      </c>
      <c r="S106" s="2">
        <v>25.81</v>
      </c>
      <c r="T106" s="2">
        <v>38.59</v>
      </c>
      <c r="U106" s="2">
        <v>30.63</v>
      </c>
      <c r="V106" s="2">
        <v>32.7</v>
      </c>
      <c r="W106" s="2">
        <v>15.55</v>
      </c>
      <c r="X106" s="2">
        <v>20.49</v>
      </c>
      <c r="Z106" s="19">
        <f aca="true" t="shared" si="114" ref="Z106:Z111">0.42/3</f>
        <v>0.13999999999999999</v>
      </c>
      <c r="AA106" s="19">
        <f t="shared" si="108"/>
        <v>0.065</v>
      </c>
      <c r="AB106" s="19">
        <f t="shared" si="37"/>
        <v>0.18000000000000002</v>
      </c>
      <c r="AD106" s="19">
        <f t="shared" si="109"/>
        <v>0.19833333333333333</v>
      </c>
      <c r="AE106" s="19">
        <f t="shared" si="97"/>
        <v>0.08</v>
      </c>
      <c r="AF106" s="20">
        <f t="shared" si="110"/>
        <v>0.15266666666666667</v>
      </c>
      <c r="AG106" s="19">
        <f t="shared" si="111"/>
        <v>0.10099999999999999</v>
      </c>
      <c r="AH106" s="19">
        <f t="shared" si="42"/>
        <v>0.17666666666666667</v>
      </c>
      <c r="AI106" s="20">
        <f t="shared" si="102"/>
        <v>0.08</v>
      </c>
      <c r="AK106" s="5">
        <f t="shared" si="82"/>
        <v>0.17500000000000002</v>
      </c>
      <c r="AL106" s="19">
        <f t="shared" si="73"/>
        <v>0.18333333333333335</v>
      </c>
      <c r="AM106" s="19">
        <f t="shared" si="46"/>
        <v>0.09999999999999999</v>
      </c>
      <c r="AN106" s="19">
        <f t="shared" si="47"/>
        <v>0.07666666666666667</v>
      </c>
      <c r="AO106" s="19">
        <f t="shared" si="106"/>
        <v>0.121</v>
      </c>
      <c r="AP106" s="19">
        <f t="shared" si="74"/>
        <v>0.09000000000000001</v>
      </c>
      <c r="AQ106" s="19">
        <f t="shared" si="112"/>
        <v>0.11666666666666665</v>
      </c>
      <c r="AR106" s="19">
        <f t="shared" si="91"/>
        <v>0.20666666666666667</v>
      </c>
      <c r="AS106" s="19">
        <f t="shared" si="113"/>
        <v>0.11433333333333334</v>
      </c>
      <c r="AT106" s="19">
        <f aca="true" t="shared" si="115" ref="AT106:AT113">0.455/3</f>
        <v>0.15166666666666667</v>
      </c>
      <c r="AU106" s="19">
        <f>0.205/3</f>
        <v>0.06833333333333333</v>
      </c>
      <c r="AV106" s="19">
        <f t="shared" si="101"/>
        <v>0.08166666666666667</v>
      </c>
      <c r="AX106" s="5">
        <f t="shared" si="83"/>
        <v>29.81285714285714</v>
      </c>
      <c r="AY106" s="6">
        <f t="shared" si="84"/>
        <v>0.12661904761904763</v>
      </c>
      <c r="AZ106" s="9">
        <f t="shared" si="85"/>
        <v>1.4582650104941448</v>
      </c>
      <c r="BA106" s="9">
        <f t="shared" si="86"/>
        <v>43.475046434289006</v>
      </c>
      <c r="BB106" s="9">
        <f t="shared" si="107"/>
        <v>-5.114188848870982</v>
      </c>
      <c r="BC106">
        <f t="shared" si="103"/>
        <v>-0.05114188848870982</v>
      </c>
      <c r="BD106">
        <f t="shared" si="104"/>
        <v>-0.05818266249232318</v>
      </c>
      <c r="BE106">
        <f t="shared" si="105"/>
        <v>-0.06216576538789953</v>
      </c>
    </row>
    <row r="107" spans="1:57" ht="12.75">
      <c r="A107" s="13">
        <v>40335</v>
      </c>
      <c r="B107" s="2">
        <v>32.3</v>
      </c>
      <c r="C107" s="2">
        <v>13.16</v>
      </c>
      <c r="D107" s="2">
        <v>39.24</v>
      </c>
      <c r="F107" s="2">
        <v>43.1</v>
      </c>
      <c r="G107" s="2">
        <v>32.25</v>
      </c>
      <c r="H107" s="2">
        <v>38.74</v>
      </c>
      <c r="I107" s="2">
        <v>23.9</v>
      </c>
      <c r="J107" s="2">
        <v>45.61</v>
      </c>
      <c r="K107" s="2">
        <v>16</v>
      </c>
      <c r="M107" s="2">
        <v>37.97</v>
      </c>
      <c r="N107" s="2">
        <v>35.23</v>
      </c>
      <c r="O107" s="2">
        <v>33.27</v>
      </c>
      <c r="P107" s="2">
        <v>14.5</v>
      </c>
      <c r="Q107" s="2">
        <v>36.56</v>
      </c>
      <c r="R107" s="2">
        <v>15.68</v>
      </c>
      <c r="S107" s="2">
        <v>24.95</v>
      </c>
      <c r="T107" s="2">
        <v>39.22</v>
      </c>
      <c r="U107" s="2">
        <v>31.33</v>
      </c>
      <c r="V107" s="2">
        <v>33.28</v>
      </c>
      <c r="W107" s="2">
        <v>15.07</v>
      </c>
      <c r="X107" s="2">
        <v>20.61</v>
      </c>
      <c r="Z107" s="19">
        <f t="shared" si="114"/>
        <v>0.13999999999999999</v>
      </c>
      <c r="AA107" s="19">
        <f t="shared" si="108"/>
        <v>0.065</v>
      </c>
      <c r="AB107" s="19">
        <f t="shared" si="37"/>
        <v>0.18000000000000002</v>
      </c>
      <c r="AD107" s="19">
        <f t="shared" si="109"/>
        <v>0.19833333333333333</v>
      </c>
      <c r="AE107" s="19">
        <f t="shared" si="97"/>
        <v>0.08</v>
      </c>
      <c r="AF107" s="20">
        <f t="shared" si="110"/>
        <v>0.15266666666666667</v>
      </c>
      <c r="AG107" s="19">
        <f t="shared" si="111"/>
        <v>0.10099999999999999</v>
      </c>
      <c r="AH107" s="19">
        <f t="shared" si="42"/>
        <v>0.17666666666666667</v>
      </c>
      <c r="AI107" s="20">
        <f t="shared" si="102"/>
        <v>0.08</v>
      </c>
      <c r="AK107" s="5">
        <f t="shared" si="82"/>
        <v>0.17500000000000002</v>
      </c>
      <c r="AL107" s="19">
        <f t="shared" si="73"/>
        <v>0.18333333333333335</v>
      </c>
      <c r="AM107" s="19">
        <f t="shared" si="46"/>
        <v>0.09999999999999999</v>
      </c>
      <c r="AN107" s="19">
        <f t="shared" si="47"/>
        <v>0.07666666666666667</v>
      </c>
      <c r="AO107" s="19">
        <f t="shared" si="106"/>
        <v>0.121</v>
      </c>
      <c r="AP107" s="19">
        <f t="shared" si="74"/>
        <v>0.09000000000000001</v>
      </c>
      <c r="AQ107" s="19">
        <f t="shared" si="112"/>
        <v>0.11666666666666665</v>
      </c>
      <c r="AR107" s="19">
        <f t="shared" si="91"/>
        <v>0.20666666666666667</v>
      </c>
      <c r="AS107" s="19">
        <f t="shared" si="113"/>
        <v>0.11433333333333334</v>
      </c>
      <c r="AT107" s="19">
        <f t="shared" si="115"/>
        <v>0.15166666666666667</v>
      </c>
      <c r="AU107" s="19">
        <f aca="true" t="shared" si="116" ref="AU107:AU113">0.205/3</f>
        <v>0.06833333333333333</v>
      </c>
      <c r="AV107" s="19">
        <f>0.252/3</f>
        <v>0.084</v>
      </c>
      <c r="AX107" s="5">
        <f t="shared" si="83"/>
        <v>29.617619047619048</v>
      </c>
      <c r="AY107" s="6">
        <f t="shared" si="84"/>
        <v>0.12673015873015875</v>
      </c>
      <c r="AZ107" s="9">
        <f t="shared" si="85"/>
        <v>1.4645047475896025</v>
      </c>
      <c r="BA107" s="9">
        <f t="shared" si="86"/>
        <v>43.375143707538335</v>
      </c>
      <c r="BB107" s="9">
        <f t="shared" si="107"/>
        <v>-5.332230048166187</v>
      </c>
      <c r="BC107">
        <f t="shared" si="103"/>
        <v>-0.053322300481661866</v>
      </c>
      <c r="BD107">
        <f t="shared" si="104"/>
        <v>-0.002297932606044939</v>
      </c>
      <c r="BE107">
        <f t="shared" si="105"/>
        <v>-0.0065487884741322056</v>
      </c>
    </row>
    <row r="108" spans="1:57" ht="12.75">
      <c r="A108" s="13">
        <v>40365</v>
      </c>
      <c r="B108" s="2">
        <v>35.98</v>
      </c>
      <c r="C108" s="2">
        <v>14.23</v>
      </c>
      <c r="D108" s="2">
        <v>41.8</v>
      </c>
      <c r="F108" s="2">
        <v>46.12</v>
      </c>
      <c r="G108" s="2">
        <v>31.6</v>
      </c>
      <c r="H108" s="2">
        <v>41.99</v>
      </c>
      <c r="I108" s="2">
        <v>25.31</v>
      </c>
      <c r="J108" s="2">
        <v>46.16</v>
      </c>
      <c r="K108" s="2">
        <v>17.1</v>
      </c>
      <c r="M108" s="2">
        <v>41.83</v>
      </c>
      <c r="N108" s="2">
        <v>37.7</v>
      </c>
      <c r="O108" s="2">
        <v>35.22</v>
      </c>
      <c r="P108" s="2">
        <v>16.5</v>
      </c>
      <c r="Q108" s="2">
        <v>39.64</v>
      </c>
      <c r="R108" s="2">
        <v>16.91</v>
      </c>
      <c r="S108" s="2">
        <v>27.29</v>
      </c>
      <c r="T108" s="2">
        <v>42.11</v>
      </c>
      <c r="U108" s="2">
        <v>32.9</v>
      </c>
      <c r="V108" s="2">
        <v>35.33</v>
      </c>
      <c r="W108" s="2">
        <v>16.34</v>
      </c>
      <c r="X108" s="2">
        <v>21.99</v>
      </c>
      <c r="Z108" s="19">
        <f t="shared" si="114"/>
        <v>0.13999999999999999</v>
      </c>
      <c r="AA108" s="19">
        <f t="shared" si="108"/>
        <v>0.065</v>
      </c>
      <c r="AB108" s="19">
        <f t="shared" si="37"/>
        <v>0.18000000000000002</v>
      </c>
      <c r="AD108" s="19">
        <f t="shared" si="109"/>
        <v>0.19833333333333333</v>
      </c>
      <c r="AE108" s="19">
        <f t="shared" si="97"/>
        <v>0.08</v>
      </c>
      <c r="AF108" s="20">
        <f t="shared" si="110"/>
        <v>0.15266666666666667</v>
      </c>
      <c r="AG108" s="19">
        <f t="shared" si="111"/>
        <v>0.10099999999999999</v>
      </c>
      <c r="AH108" s="19">
        <f t="shared" si="42"/>
        <v>0.17666666666666667</v>
      </c>
      <c r="AI108" s="20">
        <f t="shared" si="102"/>
        <v>0.08</v>
      </c>
      <c r="AK108" s="5">
        <f t="shared" si="82"/>
        <v>0.17500000000000002</v>
      </c>
      <c r="AL108" s="19">
        <f t="shared" si="73"/>
        <v>0.18333333333333335</v>
      </c>
      <c r="AM108" s="19">
        <f t="shared" si="46"/>
        <v>0.09999999999999999</v>
      </c>
      <c r="AN108" s="19">
        <f t="shared" si="47"/>
        <v>0.07666666666666667</v>
      </c>
      <c r="AO108" s="19">
        <f t="shared" si="106"/>
        <v>0.121</v>
      </c>
      <c r="AP108" s="19">
        <f t="shared" si="74"/>
        <v>0.09000000000000001</v>
      </c>
      <c r="AQ108" s="19">
        <f t="shared" si="112"/>
        <v>0.11666666666666665</v>
      </c>
      <c r="AR108" s="19">
        <f t="shared" si="91"/>
        <v>0.20666666666666667</v>
      </c>
      <c r="AS108" s="19">
        <f t="shared" si="113"/>
        <v>0.11433333333333334</v>
      </c>
      <c r="AT108" s="19">
        <f t="shared" si="115"/>
        <v>0.15166666666666667</v>
      </c>
      <c r="AU108" s="19">
        <f t="shared" si="116"/>
        <v>0.06833333333333333</v>
      </c>
      <c r="AV108" s="19">
        <f aca="true" t="shared" si="117" ref="AV108:AV113">0.252/3</f>
        <v>0.084</v>
      </c>
      <c r="AX108" s="5">
        <f t="shared" si="83"/>
        <v>31.621428571428574</v>
      </c>
      <c r="AY108" s="6">
        <f t="shared" si="84"/>
        <v>0.12673015873015875</v>
      </c>
      <c r="AZ108" s="9">
        <f t="shared" si="85"/>
        <v>1.470374087701921</v>
      </c>
      <c r="BA108" s="9">
        <f t="shared" si="86"/>
        <v>46.49532918754574</v>
      </c>
      <c r="BB108" s="9">
        <f t="shared" si="107"/>
        <v>1.477684017364811</v>
      </c>
      <c r="BC108">
        <f t="shared" si="103"/>
        <v>0.01477684017364811</v>
      </c>
      <c r="BD108">
        <f t="shared" si="104"/>
        <v>0.07193487360054873</v>
      </c>
      <c r="BE108">
        <f t="shared" si="105"/>
        <v>0.06765599626991659</v>
      </c>
    </row>
    <row r="109" spans="1:57" ht="12.75">
      <c r="A109" s="13">
        <v>40396</v>
      </c>
      <c r="B109" s="2">
        <v>35.41</v>
      </c>
      <c r="C109" s="2">
        <v>14.79</v>
      </c>
      <c r="D109" s="2">
        <v>42.14</v>
      </c>
      <c r="F109" s="2">
        <v>47.53</v>
      </c>
      <c r="G109" s="2">
        <v>29.33</v>
      </c>
      <c r="H109" s="2">
        <v>42.73</v>
      </c>
      <c r="I109" s="2">
        <v>25.32</v>
      </c>
      <c r="J109" s="2">
        <v>46.85</v>
      </c>
      <c r="K109" s="2">
        <v>17.18</v>
      </c>
      <c r="M109" s="2">
        <v>40.72</v>
      </c>
      <c r="N109" s="2">
        <v>36.53</v>
      </c>
      <c r="O109" s="2">
        <v>35.06</v>
      </c>
      <c r="P109" s="2">
        <v>17.36</v>
      </c>
      <c r="Q109" s="2">
        <v>39.05</v>
      </c>
      <c r="R109" s="2">
        <v>17.95</v>
      </c>
      <c r="S109" s="2">
        <v>27.16</v>
      </c>
      <c r="T109" s="2">
        <v>42.91</v>
      </c>
      <c r="U109" s="2">
        <v>31.96</v>
      </c>
      <c r="V109" s="2">
        <v>36.69</v>
      </c>
      <c r="W109" s="2">
        <v>16.88</v>
      </c>
      <c r="X109" s="2">
        <v>22.31</v>
      </c>
      <c r="Z109" s="19">
        <f t="shared" si="114"/>
        <v>0.13999999999999999</v>
      </c>
      <c r="AA109" s="19">
        <f t="shared" si="108"/>
        <v>0.065</v>
      </c>
      <c r="AB109" s="19">
        <f t="shared" si="37"/>
        <v>0.18000000000000002</v>
      </c>
      <c r="AD109" s="19">
        <f t="shared" si="109"/>
        <v>0.19833333333333333</v>
      </c>
      <c r="AE109" s="19">
        <f t="shared" si="97"/>
        <v>0.08</v>
      </c>
      <c r="AF109" s="20">
        <f t="shared" si="110"/>
        <v>0.15266666666666667</v>
      </c>
      <c r="AG109" s="19">
        <f t="shared" si="111"/>
        <v>0.10099999999999999</v>
      </c>
      <c r="AH109" s="19">
        <f t="shared" si="42"/>
        <v>0.17666666666666667</v>
      </c>
      <c r="AI109" s="20">
        <f>0.245/3</f>
        <v>0.08166666666666667</v>
      </c>
      <c r="AK109" s="5">
        <f t="shared" si="82"/>
        <v>0.17500000000000002</v>
      </c>
      <c r="AL109" s="19">
        <f t="shared" si="73"/>
        <v>0.18333333333333335</v>
      </c>
      <c r="AM109" s="19">
        <f t="shared" si="46"/>
        <v>0.09999999999999999</v>
      </c>
      <c r="AN109" s="19">
        <f t="shared" si="47"/>
        <v>0.07666666666666667</v>
      </c>
      <c r="AO109" s="19">
        <f t="shared" si="106"/>
        <v>0.121</v>
      </c>
      <c r="AP109" s="19">
        <f t="shared" si="74"/>
        <v>0.09000000000000001</v>
      </c>
      <c r="AQ109" s="19">
        <f t="shared" si="112"/>
        <v>0.11666666666666665</v>
      </c>
      <c r="AR109" s="19">
        <f t="shared" si="91"/>
        <v>0.20666666666666667</v>
      </c>
      <c r="AS109" s="19">
        <f t="shared" si="113"/>
        <v>0.11433333333333334</v>
      </c>
      <c r="AT109" s="19">
        <f t="shared" si="115"/>
        <v>0.15166666666666667</v>
      </c>
      <c r="AU109" s="19">
        <f t="shared" si="116"/>
        <v>0.06833333333333333</v>
      </c>
      <c r="AV109" s="19">
        <f t="shared" si="117"/>
        <v>0.084</v>
      </c>
      <c r="AX109" s="5">
        <f t="shared" si="83"/>
        <v>31.707619047619048</v>
      </c>
      <c r="AY109" s="6">
        <f t="shared" si="84"/>
        <v>0.12680952380952382</v>
      </c>
      <c r="AZ109" s="9">
        <f t="shared" si="85"/>
        <v>1.4762546124301674</v>
      </c>
      <c r="BA109" s="9">
        <f t="shared" si="86"/>
        <v>46.80851886822625</v>
      </c>
      <c r="BB109" s="9">
        <f t="shared" si="107"/>
        <v>2.161231461999513</v>
      </c>
      <c r="BC109">
        <f t="shared" si="103"/>
        <v>0.021612314619995132</v>
      </c>
      <c r="BD109">
        <f t="shared" si="104"/>
        <v>0.006735938558843468</v>
      </c>
      <c r="BE109">
        <f t="shared" si="105"/>
        <v>0.002725698366086826</v>
      </c>
    </row>
    <row r="110" spans="1:57" ht="12.75">
      <c r="A110" s="13">
        <v>40427</v>
      </c>
      <c r="B110" s="2">
        <v>36.23</v>
      </c>
      <c r="C110" s="2">
        <v>15.72</v>
      </c>
      <c r="D110" s="2">
        <v>44.16</v>
      </c>
      <c r="F110" s="2">
        <v>48.22</v>
      </c>
      <c r="G110" s="2">
        <v>32.24</v>
      </c>
      <c r="H110" s="2">
        <v>43.66</v>
      </c>
      <c r="I110" s="2">
        <v>26.13</v>
      </c>
      <c r="J110" s="2">
        <v>45.93</v>
      </c>
      <c r="K110" s="2">
        <v>17.71</v>
      </c>
      <c r="M110" s="2">
        <v>42.58</v>
      </c>
      <c r="N110" s="2">
        <v>38.54</v>
      </c>
      <c r="O110" s="2">
        <v>35.92</v>
      </c>
      <c r="P110" s="2">
        <v>17.4</v>
      </c>
      <c r="Q110" s="2">
        <v>39.87</v>
      </c>
      <c r="R110" s="2">
        <v>18.6</v>
      </c>
      <c r="S110" s="2">
        <v>27.23</v>
      </c>
      <c r="T110" s="2">
        <v>44.42</v>
      </c>
      <c r="U110" s="2">
        <v>33.08</v>
      </c>
      <c r="V110" s="2">
        <v>37.24</v>
      </c>
      <c r="W110" s="2">
        <v>17.32</v>
      </c>
      <c r="X110" s="2">
        <v>22.97</v>
      </c>
      <c r="Z110" s="19">
        <f t="shared" si="114"/>
        <v>0.13999999999999999</v>
      </c>
      <c r="AA110" s="19">
        <f t="shared" si="108"/>
        <v>0.065</v>
      </c>
      <c r="AB110" s="19">
        <f t="shared" si="37"/>
        <v>0.18000000000000002</v>
      </c>
      <c r="AD110" s="19">
        <f t="shared" si="109"/>
        <v>0.19833333333333333</v>
      </c>
      <c r="AE110" s="19">
        <f t="shared" si="97"/>
        <v>0.08</v>
      </c>
      <c r="AF110" s="20">
        <f t="shared" si="110"/>
        <v>0.15266666666666667</v>
      </c>
      <c r="AG110" s="19">
        <f t="shared" si="111"/>
        <v>0.10099999999999999</v>
      </c>
      <c r="AH110" s="19">
        <f>0.56/3</f>
        <v>0.18666666666666668</v>
      </c>
      <c r="AI110" s="20">
        <f>0.245/3</f>
        <v>0.08166666666666667</v>
      </c>
      <c r="AK110" s="5">
        <f t="shared" si="82"/>
        <v>0.17500000000000002</v>
      </c>
      <c r="AL110" s="19">
        <f t="shared" si="73"/>
        <v>0.18333333333333335</v>
      </c>
      <c r="AM110" s="19">
        <f t="shared" si="46"/>
        <v>0.09999999999999999</v>
      </c>
      <c r="AN110" s="19">
        <f t="shared" si="47"/>
        <v>0.07666666666666667</v>
      </c>
      <c r="AO110" s="19">
        <f t="shared" si="106"/>
        <v>0.121</v>
      </c>
      <c r="AP110" s="19">
        <f t="shared" si="74"/>
        <v>0.09000000000000001</v>
      </c>
      <c r="AQ110" s="19">
        <f t="shared" si="112"/>
        <v>0.11666666666666665</v>
      </c>
      <c r="AR110" s="19">
        <f t="shared" si="91"/>
        <v>0.20666666666666667</v>
      </c>
      <c r="AS110" s="19">
        <f t="shared" si="113"/>
        <v>0.11433333333333334</v>
      </c>
      <c r="AT110" s="19">
        <f t="shared" si="115"/>
        <v>0.15166666666666667</v>
      </c>
      <c r="AU110" s="19">
        <f t="shared" si="116"/>
        <v>0.06833333333333333</v>
      </c>
      <c r="AV110" s="19">
        <f t="shared" si="117"/>
        <v>0.084</v>
      </c>
      <c r="AX110" s="5">
        <f t="shared" si="83"/>
        <v>32.62714285714286</v>
      </c>
      <c r="AY110" s="6">
        <f t="shared" si="84"/>
        <v>0.12728571428571428</v>
      </c>
      <c r="AZ110" s="9">
        <f t="shared" si="85"/>
        <v>1.482013808803368</v>
      </c>
      <c r="BA110" s="9">
        <f t="shared" si="86"/>
        <v>48.35387625608589</v>
      </c>
      <c r="BB110" s="9">
        <f t="shared" si="107"/>
        <v>5.534028072742214</v>
      </c>
      <c r="BC110">
        <f t="shared" si="103"/>
        <v>0.05534028072742214</v>
      </c>
      <c r="BD110">
        <f t="shared" si="104"/>
        <v>0.03301444748145266</v>
      </c>
      <c r="BE110">
        <f t="shared" si="105"/>
        <v>0.02900009010903193</v>
      </c>
    </row>
    <row r="111" spans="1:57" ht="12.75">
      <c r="A111" s="13">
        <v>40457</v>
      </c>
      <c r="B111" s="2">
        <v>37.44</v>
      </c>
      <c r="C111" s="2">
        <v>16.56</v>
      </c>
      <c r="D111" s="2">
        <v>45.45</v>
      </c>
      <c r="F111" s="2">
        <v>49.72</v>
      </c>
      <c r="G111" s="2">
        <v>30.24</v>
      </c>
      <c r="H111" s="2">
        <v>43.46</v>
      </c>
      <c r="I111" s="2">
        <v>26.1</v>
      </c>
      <c r="J111" s="2">
        <v>46.76</v>
      </c>
      <c r="K111" s="2">
        <v>18.21</v>
      </c>
      <c r="M111" s="2">
        <v>40.82</v>
      </c>
      <c r="N111" s="2">
        <v>36.32</v>
      </c>
      <c r="O111" s="2">
        <v>36.8</v>
      </c>
      <c r="P111" s="2">
        <v>17.31</v>
      </c>
      <c r="Q111" s="2">
        <v>44.16</v>
      </c>
      <c r="R111" s="2">
        <v>19.26</v>
      </c>
      <c r="S111" s="2">
        <v>26.86</v>
      </c>
      <c r="T111" s="2">
        <v>45</v>
      </c>
      <c r="U111" s="2">
        <v>32.34</v>
      </c>
      <c r="V111" s="2">
        <v>37.87</v>
      </c>
      <c r="W111" s="2">
        <v>17.59</v>
      </c>
      <c r="X111" s="2">
        <v>23.86</v>
      </c>
      <c r="Z111" s="19">
        <f t="shared" si="114"/>
        <v>0.13999999999999999</v>
      </c>
      <c r="AA111" s="19">
        <f t="shared" si="108"/>
        <v>0.065</v>
      </c>
      <c r="AB111" s="19">
        <f t="shared" si="37"/>
        <v>0.18000000000000002</v>
      </c>
      <c r="AD111" s="19">
        <f t="shared" si="109"/>
        <v>0.19833333333333333</v>
      </c>
      <c r="AE111" s="19">
        <f t="shared" si="97"/>
        <v>0.08</v>
      </c>
      <c r="AF111" s="20">
        <f t="shared" si="110"/>
        <v>0.15266666666666667</v>
      </c>
      <c r="AG111" s="19">
        <f t="shared" si="111"/>
        <v>0.10099999999999999</v>
      </c>
      <c r="AH111" s="19">
        <f>0.56/3</f>
        <v>0.18666666666666668</v>
      </c>
      <c r="AI111" s="20">
        <f>0.245/3</f>
        <v>0.08166666666666667</v>
      </c>
      <c r="AK111" s="5">
        <f t="shared" si="82"/>
        <v>0.17500000000000002</v>
      </c>
      <c r="AL111" s="19">
        <f t="shared" si="73"/>
        <v>0.18333333333333335</v>
      </c>
      <c r="AM111" s="19">
        <f t="shared" si="46"/>
        <v>0.09999999999999999</v>
      </c>
      <c r="AN111" s="19">
        <f t="shared" si="47"/>
        <v>0.07666666666666667</v>
      </c>
      <c r="AO111" s="19">
        <f t="shared" si="106"/>
        <v>0.121</v>
      </c>
      <c r="AP111" s="19">
        <f t="shared" si="74"/>
        <v>0.09000000000000001</v>
      </c>
      <c r="AQ111" s="19">
        <f t="shared" si="112"/>
        <v>0.11666666666666665</v>
      </c>
      <c r="AR111" s="19">
        <f t="shared" si="91"/>
        <v>0.20666666666666667</v>
      </c>
      <c r="AS111" s="19">
        <f t="shared" si="113"/>
        <v>0.11433333333333334</v>
      </c>
      <c r="AT111" s="19">
        <f t="shared" si="115"/>
        <v>0.15166666666666667</v>
      </c>
      <c r="AU111" s="19">
        <f t="shared" si="116"/>
        <v>0.06833333333333333</v>
      </c>
      <c r="AV111" s="19">
        <f t="shared" si="117"/>
        <v>0.084</v>
      </c>
      <c r="AX111" s="5">
        <f t="shared" si="83"/>
        <v>32.95857142857143</v>
      </c>
      <c r="AY111" s="6">
        <f t="shared" si="84"/>
        <v>0.12728571428571428</v>
      </c>
      <c r="AZ111" s="9">
        <f t="shared" si="85"/>
        <v>1.4877373331570753</v>
      </c>
      <c r="BA111" s="9">
        <f t="shared" si="86"/>
        <v>49.03369716180984</v>
      </c>
      <c r="BB111" s="9">
        <f t="shared" si="107"/>
        <v>7.0177610038757</v>
      </c>
      <c r="BC111">
        <f t="shared" si="103"/>
        <v>0.070177610038757</v>
      </c>
      <c r="BD111">
        <f t="shared" si="104"/>
        <v>0.014059284557117246</v>
      </c>
      <c r="BE111">
        <f t="shared" si="105"/>
        <v>0.010158062962476455</v>
      </c>
    </row>
    <row r="112" spans="1:57" ht="12.75">
      <c r="A112" s="13">
        <v>40488</v>
      </c>
      <c r="B112" s="2">
        <v>35.6</v>
      </c>
      <c r="C112" s="2">
        <v>15.63</v>
      </c>
      <c r="D112" s="2">
        <v>46.64</v>
      </c>
      <c r="F112" s="2">
        <v>48.37</v>
      </c>
      <c r="G112" s="2">
        <v>28.36</v>
      </c>
      <c r="H112" s="2">
        <v>41.53</v>
      </c>
      <c r="I112" s="2">
        <v>25.33</v>
      </c>
      <c r="J112" s="2">
        <v>44.55</v>
      </c>
      <c r="K112" s="2">
        <v>17.55</v>
      </c>
      <c r="M112" s="2">
        <v>39.37</v>
      </c>
      <c r="N112" s="2">
        <v>35.11</v>
      </c>
      <c r="O112" s="2">
        <v>36.32</v>
      </c>
      <c r="P112" s="2">
        <v>16.73</v>
      </c>
      <c r="Q112" s="2">
        <v>44.51</v>
      </c>
      <c r="R112" s="2">
        <v>18.35</v>
      </c>
      <c r="S112" s="2">
        <v>25.41</v>
      </c>
      <c r="T112" s="2">
        <v>43.69</v>
      </c>
      <c r="U112" s="2">
        <v>30.83</v>
      </c>
      <c r="V112" s="2">
        <v>37.72</v>
      </c>
      <c r="W112" s="2">
        <v>16.75</v>
      </c>
      <c r="X112" s="2">
        <v>23.5</v>
      </c>
      <c r="Z112" s="19">
        <f>0.46/3</f>
        <v>0.15333333333333335</v>
      </c>
      <c r="AA112" s="19">
        <f t="shared" si="108"/>
        <v>0.065</v>
      </c>
      <c r="AB112" s="19">
        <f t="shared" si="37"/>
        <v>0.18000000000000002</v>
      </c>
      <c r="AD112" s="19">
        <f t="shared" si="109"/>
        <v>0.19833333333333333</v>
      </c>
      <c r="AE112" s="19">
        <f t="shared" si="97"/>
        <v>0.08</v>
      </c>
      <c r="AF112" s="20">
        <f t="shared" si="110"/>
        <v>0.15266666666666667</v>
      </c>
      <c r="AG112" s="19">
        <f t="shared" si="111"/>
        <v>0.10099999999999999</v>
      </c>
      <c r="AH112" s="19">
        <f>0.56/3</f>
        <v>0.18666666666666668</v>
      </c>
      <c r="AI112" s="20">
        <f>0.245/3</f>
        <v>0.08166666666666667</v>
      </c>
      <c r="AK112" s="5">
        <f t="shared" si="82"/>
        <v>0.17500000000000002</v>
      </c>
      <c r="AL112" s="19">
        <f t="shared" si="73"/>
        <v>0.18333333333333335</v>
      </c>
      <c r="AM112" s="19">
        <f t="shared" si="46"/>
        <v>0.09999999999999999</v>
      </c>
      <c r="AN112" s="19">
        <f t="shared" si="47"/>
        <v>0.07666666666666667</v>
      </c>
      <c r="AO112" s="19">
        <f t="shared" si="106"/>
        <v>0.121</v>
      </c>
      <c r="AP112" s="19">
        <f t="shared" si="74"/>
        <v>0.09000000000000001</v>
      </c>
      <c r="AQ112" s="19">
        <f t="shared" si="112"/>
        <v>0.11666666666666665</v>
      </c>
      <c r="AR112" s="19">
        <f t="shared" si="91"/>
        <v>0.20666666666666667</v>
      </c>
      <c r="AS112" s="19">
        <f t="shared" si="113"/>
        <v>0.11433333333333334</v>
      </c>
      <c r="AT112" s="19">
        <f t="shared" si="115"/>
        <v>0.15166666666666667</v>
      </c>
      <c r="AU112" s="19">
        <f t="shared" si="116"/>
        <v>0.06833333333333333</v>
      </c>
      <c r="AV112" s="19">
        <f t="shared" si="117"/>
        <v>0.084</v>
      </c>
      <c r="AX112" s="5">
        <f t="shared" si="83"/>
        <v>31.992857142857154</v>
      </c>
      <c r="AY112" s="6">
        <f t="shared" si="84"/>
        <v>0.1279206349206349</v>
      </c>
      <c r="AZ112" s="9">
        <f t="shared" si="85"/>
        <v>1.4936859204746378</v>
      </c>
      <c r="BA112" s="9">
        <f t="shared" si="86"/>
        <v>47.78728027004218</v>
      </c>
      <c r="BB112" s="9">
        <f t="shared" si="107"/>
        <v>4.2974124934583635</v>
      </c>
      <c r="BC112">
        <f t="shared" si="103"/>
        <v>0.042974124934583635</v>
      </c>
      <c r="BD112">
        <f t="shared" si="104"/>
        <v>-0.02541959843767272</v>
      </c>
      <c r="BE112">
        <f t="shared" si="105"/>
        <v>-0.02930085388583048</v>
      </c>
    </row>
    <row r="113" spans="1:57" ht="12.75">
      <c r="A113" s="13">
        <v>40518</v>
      </c>
      <c r="B113" s="2">
        <v>35.98</v>
      </c>
      <c r="C113" s="2">
        <v>15.72</v>
      </c>
      <c r="D113" s="2">
        <v>48.89</v>
      </c>
      <c r="F113" s="2">
        <v>49.57</v>
      </c>
      <c r="G113" s="2">
        <v>30.63</v>
      </c>
      <c r="H113" s="2">
        <v>42.72</v>
      </c>
      <c r="I113" s="2">
        <v>25.71</v>
      </c>
      <c r="J113" s="2">
        <v>45.32</v>
      </c>
      <c r="K113" s="2">
        <v>17.81</v>
      </c>
      <c r="M113" s="2">
        <v>41.64</v>
      </c>
      <c r="N113" s="2">
        <v>37.02</v>
      </c>
      <c r="O113" s="2">
        <v>36.98</v>
      </c>
      <c r="P113" s="2">
        <v>17.62</v>
      </c>
      <c r="Q113" s="2">
        <v>45.54</v>
      </c>
      <c r="R113" s="2">
        <v>18.25</v>
      </c>
      <c r="S113" s="2">
        <v>26.32</v>
      </c>
      <c r="T113" s="2">
        <v>43.48</v>
      </c>
      <c r="U113" s="2">
        <v>31.81</v>
      </c>
      <c r="V113" s="2">
        <v>38.23</v>
      </c>
      <c r="W113" s="2">
        <v>17.8</v>
      </c>
      <c r="X113" s="2">
        <v>23.55</v>
      </c>
      <c r="Z113" s="19">
        <f>0.46/3</f>
        <v>0.15333333333333335</v>
      </c>
      <c r="AA113" s="19">
        <f t="shared" si="108"/>
        <v>0.065</v>
      </c>
      <c r="AB113" s="19">
        <f t="shared" si="37"/>
        <v>0.18000000000000002</v>
      </c>
      <c r="AD113" s="19">
        <f t="shared" si="109"/>
        <v>0.19833333333333333</v>
      </c>
      <c r="AE113" s="19">
        <f t="shared" si="97"/>
        <v>0.08</v>
      </c>
      <c r="AF113" s="20">
        <f t="shared" si="110"/>
        <v>0.15266666666666667</v>
      </c>
      <c r="AG113" s="19">
        <f t="shared" si="111"/>
        <v>0.10099999999999999</v>
      </c>
      <c r="AH113" s="19">
        <f>0.56/3</f>
        <v>0.18666666666666668</v>
      </c>
      <c r="AI113" s="20">
        <f>0.245/3</f>
        <v>0.08166666666666667</v>
      </c>
      <c r="AK113" s="5">
        <f t="shared" si="82"/>
        <v>0.17500000000000002</v>
      </c>
      <c r="AL113" s="19">
        <f t="shared" si="73"/>
        <v>0.18333333333333335</v>
      </c>
      <c r="AM113" s="19">
        <f t="shared" si="46"/>
        <v>0.09999999999999999</v>
      </c>
      <c r="AN113" s="19">
        <f t="shared" si="47"/>
        <v>0.07666666666666667</v>
      </c>
      <c r="AO113" s="19">
        <f t="shared" si="106"/>
        <v>0.121</v>
      </c>
      <c r="AP113" s="19">
        <f t="shared" si="74"/>
        <v>0.09000000000000001</v>
      </c>
      <c r="AQ113" s="19">
        <f t="shared" si="112"/>
        <v>0.11666666666666665</v>
      </c>
      <c r="AR113" s="19">
        <f t="shared" si="91"/>
        <v>0.20666666666666667</v>
      </c>
      <c r="AS113" s="19">
        <f t="shared" si="113"/>
        <v>0.11433333333333334</v>
      </c>
      <c r="AT113" s="19">
        <f t="shared" si="115"/>
        <v>0.15166666666666667</v>
      </c>
      <c r="AU113" s="19">
        <f t="shared" si="116"/>
        <v>0.06833333333333333</v>
      </c>
      <c r="AV113" s="19">
        <f t="shared" si="117"/>
        <v>0.084</v>
      </c>
      <c r="AX113" s="5">
        <f t="shared" si="83"/>
        <v>32.885238095238094</v>
      </c>
      <c r="AY113" s="6">
        <f t="shared" si="84"/>
        <v>0.1279206349206349</v>
      </c>
      <c r="AZ113" s="9">
        <f t="shared" si="85"/>
        <v>1.4994962251093729</v>
      </c>
      <c r="BA113" s="9">
        <f t="shared" si="86"/>
        <v>49.31129038563247</v>
      </c>
      <c r="BB113" s="10">
        <f t="shared" si="107"/>
        <v>7.623617934983962</v>
      </c>
      <c r="BC113">
        <f t="shared" si="103"/>
        <v>0.07623617934983962</v>
      </c>
      <c r="BD113">
        <f t="shared" si="104"/>
        <v>0.03189154325122123</v>
      </c>
      <c r="BE113">
        <f t="shared" si="105"/>
        <v>0.02789313090719614</v>
      </c>
    </row>
    <row r="114" ht="12.75">
      <c r="BB114" s="9"/>
    </row>
  </sheetData>
  <sheetProtection/>
  <printOptions/>
  <pageMargins left="0.75" right="0.75" top="1" bottom="1" header="0.5" footer="0.5"/>
  <pageSetup fitToHeight="5" fitToWidth="2" horizontalDpi="600" verticalDpi="600" orientation="landscape" scale="37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56 ELECTRONIC.xls</dc:title>
  <dc:subject/>
  <dc:creator/>
  <cp:keywords/>
  <dc:description/>
  <cp:lastModifiedBy>Penny Gibbs</cp:lastModifiedBy>
  <cp:lastPrinted>2011-06-21T13:54:24Z</cp:lastPrinted>
  <dcterms:created xsi:type="dcterms:W3CDTF">2004-06-15T14:09:15Z</dcterms:created>
  <dcterms:modified xsi:type="dcterms:W3CDTF">2011-06-21T18:04:35Z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210800.000000000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