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activeTab="0"/>
  </bookViews>
  <sheets>
    <sheet name="Proof of Revenue" sheetId="1" r:id="rId1"/>
  </sheets>
  <externalReferences>
    <externalReference r:id="rId4"/>
    <externalReference r:id="rId5"/>
  </externalReferences>
  <definedNames>
    <definedName name="aaa04a">'[2]Details of RC calc'!#REF!</definedName>
    <definedName name="aaa3a">'[2]Revenue Analysis'!#REF!</definedName>
    <definedName name="aaa4">'[2]Revenue Analysis'!#REF!</definedName>
    <definedName name="aaa4a">'[2]Revenue Analysis'!#REF!</definedName>
    <definedName name="aaa4b">'[2]Revenue Analysis'!#REF!</definedName>
    <definedName name="aaa5">'[2]Revenue Analysis'!#REF!</definedName>
    <definedName name="AARComparison">'[2]AAR Customers'!#REF!</definedName>
    <definedName name="BImp3">'[2]Revenue Analysis'!#REF!</definedName>
    <definedName name="BImp4">'[2]Revenue Analysis'!#REF!</definedName>
    <definedName name="CustBImp4actual">'[2]Revenue Analysis'!#REF!</definedName>
    <definedName name="CustBImp4fcst">'[2]Revenue Analysis'!#REF!</definedName>
    <definedName name="CustBImp4smclasses">'[2]Revenue Analysis'!#REF!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'Proof of Revenue'!$A$4:$T$68</definedName>
    <definedName name="PR_proposed">'Proof of Revenue'!$A$83:$T$153</definedName>
    <definedName name="PR_variance">'Proof of Revenue'!$A$155:$T$217</definedName>
    <definedName name="PR2">'[2]Revenue Analysis'!#REF!</definedName>
    <definedName name="PR3">'[2]Revenue Analysis'!#REF!</definedName>
    <definedName name="PR4">'[2]Revenue Analysis'!#REF!</definedName>
    <definedName name="PR5">'[2]Revenue Analysis'!#REF!</definedName>
    <definedName name="PR6">'[2]Revenue Analysis'!#REF!</definedName>
    <definedName name="PR7">'[2]Revenue Analysis'!#REF!</definedName>
    <definedName name="_xlnm.Print_Area" localSheetId="0">'Proof of Revenue'!$A$2:$T$217</definedName>
    <definedName name="_xlnm.Print_Titles" localSheetId="0">'Proof of Revenue'!$155:$158</definedName>
    <definedName name="RC_Step2">'[2]Revenue Analysis'!#REF!</definedName>
    <definedName name="RC_Step3">'[2]Revenue Analysis'!#REF!</definedName>
    <definedName name="report">'[1]Ratio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'[2]AAR Customers'!#REF!</definedName>
    <definedName name="SimRevActualAccr">#REF!</definedName>
    <definedName name="SRMC">#REF!</definedName>
    <definedName name="Tariff_Table">#REF!</definedName>
    <definedName name="Tbl6p2">#REF!</definedName>
    <definedName name="test">#REF!</definedName>
    <definedName name="testres">#REF!</definedName>
    <definedName name="xxxx">#REF!</definedName>
    <definedName name="ztransferGeneral">#REF!</definedName>
    <definedName name="ztransterdetail">#REF!</definedName>
  </definedNames>
  <calcPr fullCalcOnLoad="1"/>
</workbook>
</file>

<file path=xl/sharedStrings.xml><?xml version="1.0" encoding="utf-8"?>
<sst xmlns="http://schemas.openxmlformats.org/spreadsheetml/2006/main" count="379" uniqueCount="84">
  <si>
    <t>Current Tariffs</t>
  </si>
  <si>
    <t xml:space="preserve">First KWh Block </t>
  </si>
  <si>
    <t>Second KWh Block</t>
  </si>
  <si>
    <t>Third KWh Block</t>
  </si>
  <si>
    <t>Total Energy</t>
  </si>
  <si>
    <t>SEB-NSPI-124</t>
  </si>
  <si>
    <t xml:space="preserve">Demand </t>
  </si>
  <si>
    <t>Base Charge</t>
  </si>
  <si>
    <t>PRESENT</t>
  </si>
  <si>
    <t>Revenue</t>
  </si>
  <si>
    <t>Energy</t>
  </si>
  <si>
    <t xml:space="preserve">Per KWh </t>
  </si>
  <si>
    <t>GWHS</t>
  </si>
  <si>
    <t>GWS or</t>
  </si>
  <si>
    <t>Charge per</t>
  </si>
  <si>
    <t>Billmonths</t>
  </si>
  <si>
    <t>Base</t>
  </si>
  <si>
    <t>RATES</t>
  </si>
  <si>
    <t>in GWh</t>
  </si>
  <si>
    <t>Charge</t>
  </si>
  <si>
    <t>GVAS</t>
  </si>
  <si>
    <t>KW or KVA</t>
  </si>
  <si>
    <t>(in millions)</t>
  </si>
  <si>
    <t>FORECAST</t>
  </si>
  <si>
    <t>Above-the-line Classes</t>
  </si>
  <si>
    <t>Residential Sector</t>
  </si>
  <si>
    <t xml:space="preserve">   Non-ETS</t>
  </si>
  <si>
    <t xml:space="preserve">   ETS</t>
  </si>
  <si>
    <t>Total</t>
  </si>
  <si>
    <t>Commercial Sector</t>
  </si>
  <si>
    <t xml:space="preserve">  Small General</t>
  </si>
  <si>
    <t xml:space="preserve">  General Demand</t>
  </si>
  <si>
    <t xml:space="preserve">  Large General</t>
  </si>
  <si>
    <t xml:space="preserve">    Without Trans. Own.</t>
  </si>
  <si>
    <t xml:space="preserve">    With Trans. Own.</t>
  </si>
  <si>
    <t xml:space="preserve">    Sub-total</t>
  </si>
  <si>
    <t>Industrial Sector</t>
  </si>
  <si>
    <t xml:space="preserve">  Small Industrial</t>
  </si>
  <si>
    <t xml:space="preserve">  Medium Industrial</t>
  </si>
  <si>
    <t xml:space="preserve">  Large Industrial Firm</t>
  </si>
  <si>
    <t xml:space="preserve">  Large Industrial Interr.</t>
  </si>
  <si>
    <t xml:space="preserve">    ELI 2P-RTP</t>
  </si>
  <si>
    <t>Total Industrial</t>
  </si>
  <si>
    <t>Other</t>
  </si>
  <si>
    <t xml:space="preserve">  Municipal</t>
  </si>
  <si>
    <t xml:space="preserve">  Unmetered</t>
  </si>
  <si>
    <t>Total Above-the-line</t>
  </si>
  <si>
    <t>Below-the-line Classes</t>
  </si>
  <si>
    <t xml:space="preserve">  GRLF</t>
  </si>
  <si>
    <t xml:space="preserve">  Mersey Additional Energy</t>
  </si>
  <si>
    <t xml:space="preserve">  Mersey Contract</t>
  </si>
  <si>
    <t xml:space="preserve">   GRLF, AE, and Mersey Contract</t>
  </si>
  <si>
    <t xml:space="preserve">   GRLF</t>
  </si>
  <si>
    <t>LED Capital Costs</t>
  </si>
  <si>
    <t xml:space="preserve">Total </t>
  </si>
  <si>
    <t>Total In-Province</t>
  </si>
  <si>
    <t>Exports</t>
  </si>
  <si>
    <t>Export</t>
  </si>
  <si>
    <t>Total Electric Revenue</t>
  </si>
  <si>
    <t>Total Revenues</t>
  </si>
  <si>
    <t>(1) Illustrates energy for unmetered customers, as well as LED and Non-LED Streetlights</t>
  </si>
  <si>
    <t>(2) Per kWh charge is not applicable as the class is made up of a number of rates</t>
  </si>
  <si>
    <t>Appendix 6</t>
  </si>
  <si>
    <t>Proof of Revenue</t>
  </si>
  <si>
    <t>Proposed Tariffs</t>
  </si>
  <si>
    <t>Total KWHs</t>
  </si>
  <si>
    <t>SEB-NSPI-125</t>
  </si>
  <si>
    <t>PROPOSED</t>
  </si>
  <si>
    <t xml:space="preserve">   Domestic Service</t>
  </si>
  <si>
    <t xml:space="preserve">   Domestic Service Time of Day</t>
  </si>
  <si>
    <t xml:space="preserve">  General </t>
  </si>
  <si>
    <t xml:space="preserve">  Large Industrial Interruptible</t>
  </si>
  <si>
    <t xml:space="preserve">  Extra Large Industrial Interruptible</t>
  </si>
  <si>
    <t>Note:  Any differences between calculated and reported revenues are due to rounding of tariffs.</t>
  </si>
  <si>
    <t>VARIANCE</t>
  </si>
  <si>
    <t>Forecasts</t>
  </si>
  <si>
    <t>Total Large Industrial</t>
  </si>
  <si>
    <t xml:space="preserve">   GRLF and Mersey Contract</t>
  </si>
  <si>
    <r>
      <t>Total Large Industrial</t>
    </r>
    <r>
      <rPr>
        <sz val="10"/>
        <rFont val="Arial"/>
        <family val="2"/>
      </rPr>
      <t xml:space="preserve"> </t>
    </r>
  </si>
  <si>
    <r>
      <t>Total Large Industrial</t>
    </r>
    <r>
      <rPr>
        <sz val="10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(1)</t>
    </r>
  </si>
  <si>
    <r>
      <t xml:space="preserve">  Unmetered</t>
    </r>
    <r>
      <rPr>
        <b/>
        <vertAlign val="superscript"/>
        <sz val="10"/>
        <rFont val="Arial"/>
        <family val="2"/>
      </rPr>
      <t>12</t>
    </r>
  </si>
  <si>
    <r>
      <t xml:space="preserve">Total </t>
    </r>
    <r>
      <rPr>
        <b/>
        <vertAlign val="superscript"/>
        <sz val="14"/>
        <rFont val="Arial"/>
        <family val="2"/>
      </rPr>
      <t>(2)</t>
    </r>
  </si>
  <si>
    <r>
      <t>Misc. Revenues</t>
    </r>
    <r>
      <rPr>
        <b/>
        <vertAlign val="superscript"/>
        <sz val="12"/>
        <rFont val="Arial"/>
        <family val="2"/>
      </rPr>
      <t>2</t>
    </r>
  </si>
  <si>
    <t>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</si>
</sst>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_);_(* \(#,##0.0\);_(* &quot;-&quot;??_);_(@_)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&quot;$&quot;* #,##0.0000_);_(&quot;$&quot;* \(#,##0.0000\);_(&quot;$&quot;* &quot;-&quot;??_);_(@_)"/>
    <numFmt numFmtId="173" formatCode="0.00000"/>
    <numFmt numFmtId="174" formatCode="_(&quot;$&quot;* #,##0.000_);_(&quot;$&quot;* \(#,##0.000\);_(&quot;$&quot;* &quot;-&quot;??_);_(@_)"/>
    <numFmt numFmtId="175" formatCode="&quot;$&quot;#,##0.000_);[Red]\(&quot;$&quot;#,##0.000\)"/>
    <numFmt numFmtId="176" formatCode="_(&quot;$&quot;* #,##0.00000_);_(&quot;$&quot;* \(#,##0.00000\);_(&quot;$&quot;* &quot;-&quot;??_);_(@_)"/>
    <numFmt numFmtId="177" formatCode="_(* #,##0.0_);_(* \(#,##0.0\);_(* &quot;-&quot;?_);_(@_)"/>
    <numFmt numFmtId="178" formatCode="_(* #,##0_);_(* \(#,##0\);_(* &quot;-&quot;??_);_(@_)"/>
    <numFmt numFmtId="179" formatCode="#,##0.0000_);[Red]\(#,##0.0000\)"/>
    <numFmt numFmtId="180" formatCode="0.0000"/>
    <numFmt numFmtId="181" formatCode="0.000"/>
    <numFmt numFmtId="182" formatCode="0.0"/>
  </numFmts>
  <fonts count="64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0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u val="singleAccounting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doubleAccounting"/>
      <sz val="14"/>
      <name val="Arial"/>
      <family val="2"/>
    </font>
    <font>
      <b/>
      <u val="doubleAccounting"/>
      <sz val="12"/>
      <name val="Arial"/>
      <family val="2"/>
    </font>
    <font>
      <b/>
      <u val="doubleAccounting"/>
      <sz val="36"/>
      <name val="Arial"/>
      <family val="2"/>
    </font>
    <font>
      <b/>
      <u val="doubleAccounting"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40" fontId="3" fillId="33" borderId="0">
      <alignment horizontal="right"/>
      <protection/>
    </xf>
    <xf numFmtId="0" fontId="4" fillId="33" borderId="0">
      <alignment horizontal="right"/>
      <protection/>
    </xf>
    <xf numFmtId="0" fontId="5" fillId="33" borderId="9">
      <alignment/>
      <protection/>
    </xf>
    <xf numFmtId="0" fontId="5" fillId="0" borderId="0" applyBorder="0">
      <alignment horizontal="centerContinuous"/>
      <protection/>
    </xf>
    <xf numFmtId="0" fontId="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11" fillId="0" borderId="11" xfId="42" applyNumberFormat="1" applyFont="1" applyFill="1" applyBorder="1" applyAlignment="1">
      <alignment/>
    </xf>
    <xf numFmtId="176" fontId="11" fillId="0" borderId="0" xfId="44" applyNumberFormat="1" applyFont="1" applyFill="1" applyBorder="1" applyAlignment="1">
      <alignment/>
    </xf>
    <xf numFmtId="174" fontId="11" fillId="0" borderId="12" xfId="44" applyNumberFormat="1" applyFont="1" applyFill="1" applyBorder="1" applyAlignment="1">
      <alignment/>
    </xf>
    <xf numFmtId="166" fontId="13" fillId="0" borderId="11" xfId="42" applyNumberFormat="1" applyFont="1" applyFill="1" applyBorder="1" applyAlignment="1">
      <alignment/>
    </xf>
    <xf numFmtId="176" fontId="13" fillId="0" borderId="0" xfId="44" applyNumberFormat="1" applyFont="1" applyFill="1" applyBorder="1" applyAlignment="1">
      <alignment/>
    </xf>
    <xf numFmtId="166" fontId="12" fillId="0" borderId="13" xfId="0" applyNumberFormat="1" applyFont="1" applyFill="1" applyBorder="1" applyAlignment="1">
      <alignment/>
    </xf>
    <xf numFmtId="176" fontId="12" fillId="0" borderId="14" xfId="44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174" fontId="12" fillId="0" borderId="15" xfId="44" applyNumberFormat="1" applyFont="1" applyFill="1" applyBorder="1" applyAlignment="1">
      <alignment/>
    </xf>
    <xf numFmtId="166" fontId="11" fillId="0" borderId="16" xfId="0" applyNumberFormat="1" applyFont="1" applyFill="1" applyBorder="1" applyAlignment="1">
      <alignment/>
    </xf>
    <xf numFmtId="176" fontId="11" fillId="0" borderId="17" xfId="44" applyNumberFormat="1" applyFont="1" applyFill="1" applyBorder="1" applyAlignment="1">
      <alignment/>
    </xf>
    <xf numFmtId="166" fontId="16" fillId="0" borderId="11" xfId="0" applyNumberFormat="1" applyFont="1" applyFill="1" applyBorder="1" applyAlignment="1">
      <alignment/>
    </xf>
    <xf numFmtId="176" fontId="16" fillId="0" borderId="0" xfId="44" applyNumberFormat="1" applyFont="1" applyFill="1" applyBorder="1" applyAlignment="1">
      <alignment/>
    </xf>
    <xf numFmtId="174" fontId="16" fillId="0" borderId="12" xfId="44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76" fontId="12" fillId="0" borderId="0" xfId="44" applyNumberFormat="1" applyFont="1" applyFill="1" applyBorder="1" applyAlignment="1">
      <alignment/>
    </xf>
    <xf numFmtId="166" fontId="12" fillId="0" borderId="13" xfId="42" applyNumberFormat="1" applyFont="1" applyFill="1" applyBorder="1" applyAlignment="1">
      <alignment/>
    </xf>
    <xf numFmtId="168" fontId="11" fillId="0" borderId="12" xfId="44" applyNumberFormat="1" applyFont="1" applyFill="1" applyBorder="1" applyAlignment="1">
      <alignment/>
    </xf>
    <xf numFmtId="166" fontId="11" fillId="0" borderId="16" xfId="42" applyNumberFormat="1" applyFont="1" applyFill="1" applyBorder="1" applyAlignment="1">
      <alignment/>
    </xf>
    <xf numFmtId="168" fontId="11" fillId="0" borderId="18" xfId="44" applyNumberFormat="1" applyFont="1" applyFill="1" applyBorder="1" applyAlignment="1">
      <alignment/>
    </xf>
    <xf numFmtId="166" fontId="16" fillId="0" borderId="11" xfId="42" applyNumberFormat="1" applyFont="1" applyFill="1" applyBorder="1" applyAlignment="1">
      <alignment/>
    </xf>
    <xf numFmtId="168" fontId="12" fillId="0" borderId="19" xfId="44" applyNumberFormat="1" applyFont="1" applyFill="1" applyBorder="1" applyAlignment="1">
      <alignment/>
    </xf>
    <xf numFmtId="166" fontId="12" fillId="0" borderId="11" xfId="42" applyNumberFormat="1" applyFont="1" applyFill="1" applyBorder="1" applyAlignment="1">
      <alignment/>
    </xf>
    <xf numFmtId="168" fontId="12" fillId="0" borderId="12" xfId="44" applyNumberFormat="1" applyFont="1" applyFill="1" applyBorder="1" applyAlignment="1">
      <alignment/>
    </xf>
    <xf numFmtId="166" fontId="9" fillId="0" borderId="11" xfId="42" applyNumberFormat="1" applyFont="1" applyFill="1" applyBorder="1" applyAlignment="1">
      <alignment/>
    </xf>
    <xf numFmtId="173" fontId="9" fillId="0" borderId="0" xfId="44" applyNumberFormat="1" applyFont="1" applyFill="1" applyBorder="1" applyAlignment="1">
      <alignment/>
    </xf>
    <xf numFmtId="173" fontId="11" fillId="0" borderId="0" xfId="44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173" fontId="12" fillId="0" borderId="0" xfId="44" applyNumberFormat="1" applyFont="1" applyFill="1" applyBorder="1" applyAlignment="1">
      <alignment/>
    </xf>
    <xf numFmtId="166" fontId="24" fillId="0" borderId="13" xfId="42" applyNumberFormat="1" applyFont="1" applyFill="1" applyBorder="1" applyAlignment="1">
      <alignment/>
    </xf>
    <xf numFmtId="173" fontId="24" fillId="0" borderId="14" xfId="44" applyNumberFormat="1" applyFont="1" applyFill="1" applyBorder="1" applyAlignment="1">
      <alignment/>
    </xf>
    <xf numFmtId="166" fontId="24" fillId="0" borderId="11" xfId="42" applyNumberFormat="1" applyFont="1" applyFill="1" applyBorder="1" applyAlignment="1">
      <alignment/>
    </xf>
    <xf numFmtId="173" fontId="24" fillId="0" borderId="0" xfId="44" applyNumberFormat="1" applyFont="1" applyFill="1" applyBorder="1" applyAlignment="1">
      <alignment/>
    </xf>
    <xf numFmtId="166" fontId="25" fillId="0" borderId="11" xfId="42" applyNumberFormat="1" applyFont="1" applyFill="1" applyBorder="1" applyAlignment="1">
      <alignment/>
    </xf>
    <xf numFmtId="174" fontId="24" fillId="0" borderId="0" xfId="44" applyNumberFormat="1" applyFont="1" applyFill="1" applyBorder="1" applyAlignment="1">
      <alignment/>
    </xf>
    <xf numFmtId="166" fontId="24" fillId="0" borderId="0" xfId="42" applyNumberFormat="1" applyFont="1" applyFill="1" applyBorder="1" applyAlignment="1">
      <alignment/>
    </xf>
    <xf numFmtId="174" fontId="26" fillId="0" borderId="17" xfId="44" applyNumberFormat="1" applyFont="1" applyFill="1" applyBorder="1" applyAlignment="1">
      <alignment/>
    </xf>
    <xf numFmtId="172" fontId="26" fillId="0" borderId="17" xfId="44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8" fontId="24" fillId="0" borderId="0" xfId="44" applyNumberFormat="1" applyFont="1" applyFill="1" applyBorder="1" applyAlignment="1">
      <alignment/>
    </xf>
    <xf numFmtId="174" fontId="27" fillId="0" borderId="0" xfId="44" applyNumberFormat="1" applyFont="1" applyFill="1" applyBorder="1" applyAlignment="1">
      <alignment/>
    </xf>
    <xf numFmtId="172" fontId="27" fillId="0" borderId="0" xfId="44" applyNumberFormat="1" applyFont="1" applyFill="1" applyBorder="1" applyAlignment="1">
      <alignment/>
    </xf>
    <xf numFmtId="174" fontId="12" fillId="0" borderId="0" xfId="44" applyNumberFormat="1" applyFont="1" applyFill="1" applyAlignment="1">
      <alignment/>
    </xf>
    <xf numFmtId="0" fontId="7" fillId="0" borderId="0" xfId="0" applyFont="1" applyFill="1" applyAlignment="1">
      <alignment/>
    </xf>
    <xf numFmtId="174" fontId="9" fillId="0" borderId="15" xfId="0" applyNumberFormat="1" applyFont="1" applyFill="1" applyBorder="1" applyAlignment="1">
      <alignment horizontal="center"/>
    </xf>
    <xf numFmtId="174" fontId="12" fillId="0" borderId="20" xfId="0" applyNumberFormat="1" applyFont="1" applyFill="1" applyBorder="1" applyAlignment="1">
      <alignment horizontal="center"/>
    </xf>
    <xf numFmtId="172" fontId="12" fillId="0" borderId="0" xfId="44" applyNumberFormat="1" applyFont="1" applyFill="1" applyBorder="1" applyAlignment="1">
      <alignment/>
    </xf>
    <xf numFmtId="174" fontId="9" fillId="0" borderId="20" xfId="0" applyNumberFormat="1" applyFont="1" applyFill="1" applyBorder="1" applyAlignment="1" quotePrefix="1">
      <alignment horizont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4" fontId="12" fillId="0" borderId="12" xfId="44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44" fontId="12" fillId="0" borderId="18" xfId="44" applyFont="1" applyFill="1" applyBorder="1" applyAlignment="1">
      <alignment/>
    </xf>
    <xf numFmtId="43" fontId="13" fillId="0" borderId="11" xfId="42" applyFont="1" applyFill="1" applyBorder="1" applyAlignment="1">
      <alignment/>
    </xf>
    <xf numFmtId="173" fontId="12" fillId="0" borderId="14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173" fontId="16" fillId="0" borderId="0" xfId="0" applyNumberFormat="1" applyFont="1" applyFill="1" applyBorder="1" applyAlignment="1">
      <alignment/>
    </xf>
    <xf numFmtId="166" fontId="0" fillId="0" borderId="0" xfId="42" applyNumberFormat="1" applyFill="1" applyAlignment="1">
      <alignment/>
    </xf>
    <xf numFmtId="172" fontId="0" fillId="0" borderId="0" xfId="44" applyNumberFormat="1" applyFill="1" applyAlignment="1">
      <alignment/>
    </xf>
    <xf numFmtId="168" fontId="0" fillId="0" borderId="0" xfId="44" applyNumberFormat="1" applyFill="1" applyAlignment="1">
      <alignment/>
    </xf>
    <xf numFmtId="0" fontId="0" fillId="0" borderId="0" xfId="0" applyFill="1" applyAlignment="1">
      <alignment/>
    </xf>
    <xf numFmtId="44" fontId="0" fillId="0" borderId="0" xfId="44" applyNumberFormat="1" applyFill="1" applyAlignment="1">
      <alignment/>
    </xf>
    <xf numFmtId="168" fontId="7" fillId="0" borderId="0" xfId="44" applyNumberFormat="1" applyFont="1" applyFill="1" applyAlignment="1">
      <alignment/>
    </xf>
    <xf numFmtId="0" fontId="8" fillId="0" borderId="15" xfId="0" applyFont="1" applyFill="1" applyBorder="1" applyAlignment="1">
      <alignment/>
    </xf>
    <xf numFmtId="168" fontId="9" fillId="0" borderId="15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66" fontId="12" fillId="0" borderId="11" xfId="42" applyNumberFormat="1" applyFont="1" applyFill="1" applyBorder="1" applyAlignment="1">
      <alignment/>
    </xf>
    <xf numFmtId="168" fontId="12" fillId="0" borderId="12" xfId="44" applyNumberFormat="1" applyFont="1" applyFill="1" applyBorder="1" applyAlignment="1">
      <alignment/>
    </xf>
    <xf numFmtId="44" fontId="12" fillId="0" borderId="0" xfId="44" applyNumberFormat="1" applyFont="1" applyFill="1" applyBorder="1" applyAlignment="1">
      <alignment/>
    </xf>
    <xf numFmtId="168" fontId="12" fillId="0" borderId="12" xfId="44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168" fontId="12" fillId="0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20" xfId="0" applyFont="1" applyFill="1" applyBorder="1" applyAlignment="1">
      <alignment/>
    </xf>
    <xf numFmtId="168" fontId="9" fillId="0" borderId="20" xfId="0" applyNumberFormat="1" applyFont="1" applyFill="1" applyBorder="1" applyAlignment="1" quotePrefix="1">
      <alignment horizontal="center"/>
    </xf>
    <xf numFmtId="0" fontId="12" fillId="0" borderId="15" xfId="0" applyFont="1" applyFill="1" applyBorder="1" applyAlignment="1">
      <alignment/>
    </xf>
    <xf numFmtId="166" fontId="12" fillId="0" borderId="16" xfId="42" applyNumberFormat="1" applyFont="1" applyFill="1" applyBorder="1" applyAlignment="1">
      <alignment/>
    </xf>
    <xf numFmtId="172" fontId="12" fillId="0" borderId="17" xfId="44" applyNumberFormat="1" applyFont="1" applyFill="1" applyBorder="1" applyAlignment="1">
      <alignment/>
    </xf>
    <xf numFmtId="168" fontId="12" fillId="0" borderId="18" xfId="44" applyNumberFormat="1" applyFont="1" applyFill="1" applyBorder="1" applyAlignment="1">
      <alignment/>
    </xf>
    <xf numFmtId="44" fontId="12" fillId="0" borderId="17" xfId="44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68" fontId="12" fillId="0" borderId="15" xfId="44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44" fontId="11" fillId="0" borderId="12" xfId="44" applyFont="1" applyFill="1" applyBorder="1" applyAlignment="1">
      <alignment/>
    </xf>
    <xf numFmtId="43" fontId="11" fillId="0" borderId="11" xfId="42" applyFont="1" applyFill="1" applyBorder="1" applyAlignment="1">
      <alignment/>
    </xf>
    <xf numFmtId="174" fontId="11" fillId="0" borderId="0" xfId="44" applyNumberFormat="1" applyFont="1" applyFill="1" applyBorder="1" applyAlignment="1">
      <alignment/>
    </xf>
    <xf numFmtId="44" fontId="11" fillId="0" borderId="0" xfId="44" applyFont="1" applyFill="1" applyBorder="1" applyAlignment="1">
      <alignment/>
    </xf>
    <xf numFmtId="168" fontId="13" fillId="0" borderId="12" xfId="44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174" fontId="13" fillId="0" borderId="0" xfId="44" applyNumberFormat="1" applyFont="1" applyFill="1" applyBorder="1" applyAlignment="1">
      <alignment/>
    </xf>
    <xf numFmtId="44" fontId="13" fillId="0" borderId="0" xfId="44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1" xfId="0" applyFont="1" applyFill="1" applyBorder="1" applyAlignment="1">
      <alignment/>
    </xf>
    <xf numFmtId="44" fontId="12" fillId="0" borderId="19" xfId="0" applyNumberFormat="1" applyFont="1" applyFill="1" applyBorder="1" applyAlignment="1">
      <alignment/>
    </xf>
    <xf numFmtId="174" fontId="12" fillId="0" borderId="14" xfId="44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174" fontId="11" fillId="0" borderId="17" xfId="44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8" fontId="11" fillId="0" borderId="11" xfId="44" applyNumberFormat="1" applyFont="1" applyFill="1" applyBorder="1" applyAlignment="1">
      <alignment/>
    </xf>
    <xf numFmtId="168" fontId="16" fillId="0" borderId="12" xfId="44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174" fontId="16" fillId="0" borderId="0" xfId="44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1" fillId="0" borderId="11" xfId="42" applyNumberFormat="1" applyFont="1" applyFill="1" applyBorder="1" applyAlignment="1">
      <alignment/>
    </xf>
    <xf numFmtId="43" fontId="16" fillId="0" borderId="11" xfId="42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43" fontId="12" fillId="0" borderId="11" xfId="0" applyNumberFormat="1" applyFont="1" applyFill="1" applyBorder="1" applyAlignment="1">
      <alignment/>
    </xf>
    <xf numFmtId="174" fontId="12" fillId="0" borderId="0" xfId="44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43" fontId="12" fillId="0" borderId="13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76" fontId="9" fillId="0" borderId="0" xfId="44" applyNumberFormat="1" applyFont="1" applyFill="1" applyBorder="1" applyAlignment="1">
      <alignment/>
    </xf>
    <xf numFmtId="168" fontId="9" fillId="0" borderId="12" xfId="44" applyNumberFormat="1" applyFont="1" applyFill="1" applyBorder="1" applyAlignment="1">
      <alignment/>
    </xf>
    <xf numFmtId="174" fontId="9" fillId="0" borderId="0" xfId="44" applyNumberFormat="1" applyFont="1" applyFill="1" applyBorder="1" applyAlignment="1">
      <alignment/>
    </xf>
    <xf numFmtId="172" fontId="9" fillId="0" borderId="0" xfId="44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11" fillId="0" borderId="0" xfId="44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176" fontId="24" fillId="0" borderId="14" xfId="44" applyNumberFormat="1" applyFont="1" applyFill="1" applyBorder="1" applyAlignment="1">
      <alignment/>
    </xf>
    <xf numFmtId="168" fontId="24" fillId="0" borderId="19" xfId="44" applyNumberFormat="1" applyFont="1" applyFill="1" applyBorder="1" applyAlignment="1">
      <alignment/>
    </xf>
    <xf numFmtId="174" fontId="24" fillId="0" borderId="14" xfId="44" applyNumberFormat="1" applyFont="1" applyFill="1" applyBorder="1" applyAlignment="1">
      <alignment/>
    </xf>
    <xf numFmtId="172" fontId="24" fillId="0" borderId="14" xfId="44" applyNumberFormat="1" applyFont="1" applyFill="1" applyBorder="1" applyAlignment="1">
      <alignment/>
    </xf>
    <xf numFmtId="176" fontId="24" fillId="0" borderId="0" xfId="44" applyNumberFormat="1" applyFont="1" applyFill="1" applyBorder="1" applyAlignment="1">
      <alignment/>
    </xf>
    <xf numFmtId="168" fontId="24" fillId="0" borderId="12" xfId="44" applyNumberFormat="1" applyFont="1" applyFill="1" applyBorder="1" applyAlignment="1">
      <alignment/>
    </xf>
    <xf numFmtId="172" fontId="24" fillId="0" borderId="0" xfId="44" applyNumberFormat="1" applyFont="1" applyFill="1" applyBorder="1" applyAlignment="1">
      <alignment/>
    </xf>
    <xf numFmtId="176" fontId="25" fillId="0" borderId="0" xfId="44" applyNumberFormat="1" applyFont="1" applyFill="1" applyBorder="1" applyAlignment="1">
      <alignment/>
    </xf>
    <xf numFmtId="168" fontId="25" fillId="0" borderId="12" xfId="44" applyNumberFormat="1" applyFont="1" applyFill="1" applyBorder="1" applyAlignment="1">
      <alignment/>
    </xf>
    <xf numFmtId="174" fontId="25" fillId="0" borderId="0" xfId="44" applyNumberFormat="1" applyFont="1" applyFill="1" applyBorder="1" applyAlignment="1">
      <alignment/>
    </xf>
    <xf numFmtId="172" fontId="25" fillId="0" borderId="0" xfId="44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11" fillId="0" borderId="0" xfId="42" applyNumberFormat="1" applyFont="1" applyFill="1" applyAlignment="1">
      <alignment/>
    </xf>
    <xf numFmtId="172" fontId="11" fillId="0" borderId="0" xfId="44" applyNumberFormat="1" applyFont="1" applyFill="1" applyAlignment="1">
      <alignment/>
    </xf>
    <xf numFmtId="168" fontId="11" fillId="0" borderId="0" xfId="44" applyNumberFormat="1" applyFont="1" applyFill="1" applyAlignment="1">
      <alignment/>
    </xf>
    <xf numFmtId="0" fontId="11" fillId="0" borderId="0" xfId="0" applyFont="1" applyFill="1" applyAlignment="1">
      <alignment/>
    </xf>
    <xf numFmtId="44" fontId="11" fillId="0" borderId="0" xfId="44" applyNumberFormat="1" applyFont="1" applyFill="1" applyAlignment="1">
      <alignment/>
    </xf>
    <xf numFmtId="174" fontId="12" fillId="0" borderId="17" xfId="44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4" fontId="11" fillId="0" borderId="11" xfId="42" applyNumberFormat="1" applyFont="1" applyFill="1" applyBorder="1" applyAlignment="1">
      <alignment/>
    </xf>
    <xf numFmtId="10" fontId="11" fillId="0" borderId="11" xfId="64" applyNumberFormat="1" applyFont="1" applyFill="1" applyBorder="1" applyAlignment="1">
      <alignment/>
    </xf>
    <xf numFmtId="174" fontId="16" fillId="0" borderId="11" xfId="42" applyNumberFormat="1" applyFont="1" applyFill="1" applyBorder="1" applyAlignment="1">
      <alignment/>
    </xf>
    <xf numFmtId="174" fontId="12" fillId="0" borderId="11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65" fontId="11" fillId="0" borderId="11" xfId="64" applyNumberFormat="1" applyFont="1" applyFill="1" applyBorder="1" applyAlignment="1">
      <alignment/>
    </xf>
    <xf numFmtId="169" fontId="12" fillId="0" borderId="0" xfId="44" applyNumberFormat="1" applyFont="1" applyFill="1" applyBorder="1" applyAlignment="1">
      <alignment/>
    </xf>
    <xf numFmtId="176" fontId="11" fillId="0" borderId="17" xfId="0" applyNumberFormat="1" applyFont="1" applyFill="1" applyBorder="1" applyAlignment="1">
      <alignment/>
    </xf>
    <xf numFmtId="176" fontId="16" fillId="0" borderId="0" xfId="0" applyNumberFormat="1" applyFont="1" applyFill="1" applyBorder="1" applyAlignment="1">
      <alignment/>
    </xf>
    <xf numFmtId="176" fontId="12" fillId="0" borderId="14" xfId="0" applyNumberFormat="1" applyFont="1" applyFill="1" applyBorder="1" applyAlignment="1">
      <alignment/>
    </xf>
    <xf numFmtId="43" fontId="12" fillId="0" borderId="19" xfId="44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66" fontId="24" fillId="0" borderId="16" xfId="42" applyNumberFormat="1" applyFont="1" applyFill="1" applyBorder="1" applyAlignment="1">
      <alignment/>
    </xf>
    <xf numFmtId="172" fontId="24" fillId="0" borderId="17" xfId="44" applyNumberFormat="1" applyFont="1" applyFill="1" applyBorder="1" applyAlignment="1">
      <alignment/>
    </xf>
    <xf numFmtId="168" fontId="24" fillId="0" borderId="18" xfId="44" applyNumberFormat="1" applyFont="1" applyFill="1" applyBorder="1" applyAlignment="1">
      <alignment/>
    </xf>
    <xf numFmtId="166" fontId="24" fillId="0" borderId="17" xfId="42" applyNumberFormat="1" applyFont="1" applyFill="1" applyBorder="1" applyAlignment="1">
      <alignment/>
    </xf>
    <xf numFmtId="176" fontId="24" fillId="0" borderId="17" xfId="44" applyNumberFormat="1" applyFont="1" applyFill="1" applyBorder="1" applyAlignment="1">
      <alignment/>
    </xf>
    <xf numFmtId="168" fontId="24" fillId="0" borderId="17" xfId="44" applyNumberFormat="1" applyFont="1" applyFill="1" applyBorder="1" applyAlignment="1">
      <alignment/>
    </xf>
    <xf numFmtId="173" fontId="24" fillId="0" borderId="17" xfId="44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74" fontId="24" fillId="0" borderId="17" xfId="44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6" fontId="24" fillId="0" borderId="14" xfId="42" applyNumberFormat="1" applyFont="1" applyFill="1" applyBorder="1" applyAlignment="1">
      <alignment/>
    </xf>
    <xf numFmtId="168" fontId="24" fillId="0" borderId="14" xfId="44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166" fontId="28" fillId="0" borderId="0" xfId="42" applyNumberFormat="1" applyFont="1" applyFill="1" applyBorder="1" applyAlignment="1">
      <alignment/>
    </xf>
    <xf numFmtId="174" fontId="7" fillId="0" borderId="0" xfId="44" applyNumberFormat="1" applyFont="1" applyFill="1" applyAlignment="1">
      <alignment/>
    </xf>
    <xf numFmtId="174" fontId="9" fillId="0" borderId="20" xfId="0" applyNumberFormat="1" applyFont="1" applyFill="1" applyBorder="1" applyAlignment="1">
      <alignment horizontal="center"/>
    </xf>
    <xf numFmtId="44" fontId="11" fillId="0" borderId="0" xfId="44" applyNumberFormat="1" applyFont="1" applyFill="1" applyBorder="1" applyAlignment="1">
      <alignment/>
    </xf>
    <xf numFmtId="172" fontId="13" fillId="0" borderId="0" xfId="44" applyNumberFormat="1" applyFont="1" applyFill="1" applyBorder="1" applyAlignment="1">
      <alignment/>
    </xf>
    <xf numFmtId="44" fontId="13" fillId="0" borderId="0" xfId="44" applyNumberFormat="1" applyFont="1" applyFill="1" applyBorder="1" applyAlignment="1">
      <alignment/>
    </xf>
    <xf numFmtId="172" fontId="12" fillId="0" borderId="14" xfId="44" applyNumberFormat="1" applyFont="1" applyFill="1" applyBorder="1" applyAlignment="1">
      <alignment/>
    </xf>
    <xf numFmtId="44" fontId="12" fillId="0" borderId="14" xfId="44" applyNumberFormat="1" applyFont="1" applyFill="1" applyBorder="1" applyAlignment="1">
      <alignment/>
    </xf>
    <xf numFmtId="172" fontId="11" fillId="0" borderId="17" xfId="44" applyNumberFormat="1" applyFont="1" applyFill="1" applyBorder="1" applyAlignment="1">
      <alignment/>
    </xf>
    <xf numFmtId="44" fontId="11" fillId="0" borderId="17" xfId="44" applyNumberFormat="1" applyFont="1" applyFill="1" applyBorder="1" applyAlignment="1">
      <alignment/>
    </xf>
    <xf numFmtId="172" fontId="16" fillId="0" borderId="0" xfId="44" applyNumberFormat="1" applyFont="1" applyFill="1" applyBorder="1" applyAlignment="1">
      <alignment/>
    </xf>
    <xf numFmtId="44" fontId="16" fillId="0" borderId="0" xfId="44" applyNumberFormat="1" applyFont="1" applyFill="1" applyBorder="1" applyAlignment="1">
      <alignment/>
    </xf>
    <xf numFmtId="166" fontId="11" fillId="0" borderId="13" xfId="42" applyNumberFormat="1" applyFont="1" applyFill="1" applyBorder="1" applyAlignment="1">
      <alignment/>
    </xf>
    <xf numFmtId="172" fontId="11" fillId="0" borderId="14" xfId="44" applyNumberFormat="1" applyFont="1" applyFill="1" applyBorder="1" applyAlignment="1">
      <alignment/>
    </xf>
    <xf numFmtId="168" fontId="11" fillId="0" borderId="19" xfId="44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66" fontId="0" fillId="0" borderId="16" xfId="42" applyNumberFormat="1" applyFill="1" applyBorder="1" applyAlignment="1">
      <alignment/>
    </xf>
    <xf numFmtId="172" fontId="0" fillId="0" borderId="17" xfId="44" applyNumberFormat="1" applyFill="1" applyBorder="1" applyAlignment="1">
      <alignment/>
    </xf>
    <xf numFmtId="168" fontId="0" fillId="0" borderId="18" xfId="44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166" fontId="0" fillId="0" borderId="17" xfId="42" applyNumberFormat="1" applyFill="1" applyBorder="1" applyAlignment="1">
      <alignment/>
    </xf>
    <xf numFmtId="168" fontId="0" fillId="0" borderId="17" xfId="44" applyNumberFormat="1" applyFill="1" applyBorder="1" applyAlignment="1">
      <alignment/>
    </xf>
    <xf numFmtId="0" fontId="7" fillId="0" borderId="17" xfId="0" applyFont="1" applyFill="1" applyBorder="1" applyAlignment="1">
      <alignment/>
    </xf>
    <xf numFmtId="44" fontId="0" fillId="0" borderId="17" xfId="44" applyNumberFormat="1" applyFill="1" applyBorder="1" applyAlignment="1">
      <alignment/>
    </xf>
    <xf numFmtId="168" fontId="7" fillId="0" borderId="15" xfId="44" applyNumberFormat="1" applyFont="1" applyFill="1" applyBorder="1" applyAlignment="1">
      <alignment/>
    </xf>
    <xf numFmtId="166" fontId="0" fillId="0" borderId="11" xfId="42" applyNumberFormat="1" applyFill="1" applyBorder="1" applyAlignment="1">
      <alignment/>
    </xf>
    <xf numFmtId="172" fontId="0" fillId="0" borderId="0" xfId="44" applyNumberFormat="1" applyFill="1" applyBorder="1" applyAlignment="1">
      <alignment/>
    </xf>
    <xf numFmtId="0" fontId="0" fillId="0" borderId="0" xfId="0" applyFill="1" applyBorder="1" applyAlignment="1">
      <alignment/>
    </xf>
    <xf numFmtId="168" fontId="12" fillId="0" borderId="0" xfId="44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0" xfId="42" applyNumberFormat="1" applyFill="1" applyBorder="1" applyAlignment="1">
      <alignment/>
    </xf>
    <xf numFmtId="44" fontId="0" fillId="0" borderId="0" xfId="44" applyNumberFormat="1" applyFill="1" applyBorder="1" applyAlignment="1">
      <alignment/>
    </xf>
    <xf numFmtId="168" fontId="12" fillId="0" borderId="20" xfId="44" applyNumberFormat="1" applyFont="1" applyFill="1" applyBorder="1" applyAlignment="1">
      <alignment/>
    </xf>
    <xf numFmtId="166" fontId="29" fillId="0" borderId="13" xfId="42" applyNumberFormat="1" applyFont="1" applyFill="1" applyBorder="1" applyAlignment="1">
      <alignment/>
    </xf>
    <xf numFmtId="172" fontId="29" fillId="0" borderId="14" xfId="44" applyNumberFormat="1" applyFont="1" applyFill="1" applyBorder="1" applyAlignment="1">
      <alignment/>
    </xf>
    <xf numFmtId="168" fontId="9" fillId="0" borderId="19" xfId="44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168" fontId="9" fillId="0" borderId="14" xfId="44" applyNumberFormat="1" applyFont="1" applyFill="1" applyBorder="1" applyAlignment="1">
      <alignment/>
    </xf>
    <xf numFmtId="0" fontId="29" fillId="0" borderId="13" xfId="0" applyFont="1" applyFill="1" applyBorder="1" applyAlignment="1">
      <alignment/>
    </xf>
    <xf numFmtId="166" fontId="29" fillId="0" borderId="14" xfId="42" applyNumberFormat="1" applyFont="1" applyFill="1" applyBorder="1" applyAlignment="1">
      <alignment/>
    </xf>
    <xf numFmtId="44" fontId="29" fillId="0" borderId="14" xfId="44" applyNumberFormat="1" applyFont="1" applyFill="1" applyBorder="1" applyAlignment="1">
      <alignment/>
    </xf>
    <xf numFmtId="168" fontId="9" fillId="0" borderId="21" xfId="44" applyNumberFormat="1" applyFont="1" applyFill="1" applyBorder="1" applyAlignment="1">
      <alignment/>
    </xf>
    <xf numFmtId="0" fontId="29" fillId="0" borderId="0" xfId="0" applyFont="1" applyFill="1" applyAlignment="1">
      <alignment/>
    </xf>
    <xf numFmtId="166" fontId="11" fillId="0" borderId="11" xfId="44" applyNumberFormat="1" applyFont="1" applyFill="1" applyBorder="1" applyAlignment="1">
      <alignment/>
    </xf>
    <xf numFmtId="179" fontId="12" fillId="0" borderId="17" xfId="0" applyNumberFormat="1" applyFont="1" applyFill="1" applyBorder="1" applyAlignment="1">
      <alignment/>
    </xf>
    <xf numFmtId="179" fontId="11" fillId="0" borderId="0" xfId="44" applyNumberFormat="1" applyFont="1" applyFill="1" applyBorder="1" applyAlignment="1">
      <alignment/>
    </xf>
    <xf numFmtId="179" fontId="13" fillId="0" borderId="0" xfId="44" applyNumberFormat="1" applyFont="1" applyFill="1" applyBorder="1" applyAlignment="1">
      <alignment/>
    </xf>
    <xf numFmtId="179" fontId="12" fillId="0" borderId="14" xfId="44" applyNumberFormat="1" applyFont="1" applyFill="1" applyBorder="1" applyAlignment="1">
      <alignment/>
    </xf>
    <xf numFmtId="179" fontId="11" fillId="0" borderId="17" xfId="44" applyNumberFormat="1" applyFont="1" applyFill="1" applyBorder="1" applyAlignment="1">
      <alignment/>
    </xf>
    <xf numFmtId="179" fontId="16" fillId="0" borderId="0" xfId="44" applyNumberFormat="1" applyFont="1" applyFill="1" applyBorder="1" applyAlignment="1">
      <alignment/>
    </xf>
    <xf numFmtId="179" fontId="12" fillId="0" borderId="0" xfId="44" applyNumberFormat="1" applyFont="1" applyFill="1" applyBorder="1" applyAlignment="1">
      <alignment/>
    </xf>
    <xf numFmtId="168" fontId="12" fillId="0" borderId="19" xfId="0" applyNumberFormat="1" applyFont="1" applyFill="1" applyBorder="1" applyAlignment="1">
      <alignment/>
    </xf>
    <xf numFmtId="168" fontId="11" fillId="0" borderId="12" xfId="0" applyNumberFormat="1" applyFont="1" applyFill="1" applyBorder="1" applyAlignment="1">
      <alignment/>
    </xf>
    <xf numFmtId="168" fontId="11" fillId="0" borderId="18" xfId="0" applyNumberFormat="1" applyFont="1" applyFill="1" applyBorder="1" applyAlignment="1">
      <alignment/>
    </xf>
    <xf numFmtId="168" fontId="16" fillId="0" borderId="12" xfId="0" applyNumberFormat="1" applyFont="1" applyFill="1" applyBorder="1" applyAlignment="1">
      <alignment/>
    </xf>
    <xf numFmtId="168" fontId="13" fillId="0" borderId="12" xfId="0" applyNumberFormat="1" applyFont="1" applyFill="1" applyBorder="1" applyAlignment="1">
      <alignment/>
    </xf>
    <xf numFmtId="168" fontId="12" fillId="0" borderId="12" xfId="0" applyNumberFormat="1" applyFont="1" applyFill="1" applyBorder="1" applyAlignment="1">
      <alignment/>
    </xf>
    <xf numFmtId="182" fontId="12" fillId="0" borderId="13" xfId="0" applyNumberFormat="1" applyFont="1" applyFill="1" applyBorder="1" applyAlignment="1">
      <alignment/>
    </xf>
    <xf numFmtId="182" fontId="12" fillId="0" borderId="19" xfId="0" applyNumberFormat="1" applyFont="1" applyFill="1" applyBorder="1" applyAlignment="1">
      <alignment/>
    </xf>
    <xf numFmtId="168" fontId="15" fillId="0" borderId="20" xfId="44" applyNumberFormat="1" applyFont="1" applyFill="1" applyBorder="1" applyAlignment="1">
      <alignment/>
    </xf>
    <xf numFmtId="168" fontId="12" fillId="0" borderId="21" xfId="44" applyNumberFormat="1" applyFont="1" applyFill="1" applyBorder="1" applyAlignment="1">
      <alignment/>
    </xf>
    <xf numFmtId="168" fontId="17" fillId="0" borderId="20" xfId="44" applyNumberFormat="1" applyFont="1" applyFill="1" applyBorder="1" applyAlignment="1">
      <alignment/>
    </xf>
    <xf numFmtId="168" fontId="12" fillId="0" borderId="21" xfId="0" applyNumberFormat="1" applyFont="1" applyFill="1" applyBorder="1" applyAlignment="1">
      <alignment/>
    </xf>
    <xf numFmtId="168" fontId="12" fillId="0" borderId="20" xfId="0" applyNumberFormat="1" applyFont="1" applyFill="1" applyBorder="1" applyAlignment="1">
      <alignment/>
    </xf>
    <xf numFmtId="168" fontId="9" fillId="0" borderId="20" xfId="44" applyNumberFormat="1" applyFont="1" applyFill="1" applyBorder="1" applyAlignment="1">
      <alignment/>
    </xf>
    <xf numFmtId="168" fontId="24" fillId="0" borderId="21" xfId="44" applyNumberFormat="1" applyFont="1" applyFill="1" applyBorder="1" applyAlignment="1">
      <alignment/>
    </xf>
    <xf numFmtId="168" fontId="24" fillId="0" borderId="20" xfId="44" applyNumberFormat="1" applyFont="1" applyFill="1" applyBorder="1" applyAlignment="1">
      <alignment/>
    </xf>
    <xf numFmtId="168" fontId="24" fillId="0" borderId="15" xfId="44" applyNumberFormat="1" applyFont="1" applyFill="1" applyBorder="1" applyAlignment="1">
      <alignment/>
    </xf>
    <xf numFmtId="166" fontId="12" fillId="0" borderId="16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/>
    </xf>
    <xf numFmtId="169" fontId="13" fillId="0" borderId="0" xfId="44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6" fontId="8" fillId="0" borderId="16" xfId="42" applyNumberFormat="1" applyFont="1" applyFill="1" applyBorder="1" applyAlignment="1">
      <alignment/>
    </xf>
    <xf numFmtId="0" fontId="0" fillId="0" borderId="18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ss.nspower.ca\RA\Costing%20and%20Rates%20-%20working%20files\Rate%20Case%202012\GRA%20filed%20on%20May%2013th\RA2012%20G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0.09098633835490211</v>
          </cell>
          <cell r="G7">
            <v>0.028894255309428463</v>
          </cell>
          <cell r="I7">
            <v>0.019797314424237822</v>
          </cell>
          <cell r="J7">
            <v>0.2506862826266887</v>
          </cell>
        </row>
        <row r="9">
          <cell r="A9" t="str">
            <v>Total In-Province Actual Sales Indexed on 1997</v>
          </cell>
          <cell r="C9">
            <v>-0.01572641038442346</v>
          </cell>
          <cell r="E9">
            <v>0.04043934098851709</v>
          </cell>
          <cell r="G9">
            <v>0.10746380429355984</v>
          </cell>
          <cell r="I9">
            <v>0.08499750374438331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0.014668039114770881</v>
          </cell>
          <cell r="E10">
            <v>0.041688111168296516</v>
          </cell>
          <cell r="G10">
            <v>0.11078229541945439</v>
          </cell>
          <cell r="I10">
            <v>0.08762223365928978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> Residential</v>
          </cell>
        </row>
        <row r="14">
          <cell r="A14" t="str">
            <v>    Residential non ETS</v>
          </cell>
        </row>
        <row r="15">
          <cell r="A15" t="str">
            <v>    Residential ETS</v>
          </cell>
        </row>
        <row r="16">
          <cell r="A16" t="str">
            <v>     Total Residential</v>
          </cell>
          <cell r="B16">
            <v>0.9823356636051972</v>
          </cell>
          <cell r="C16">
            <v>0.031199999999999894</v>
          </cell>
          <cell r="D16">
            <v>0.9677608359814034</v>
          </cell>
          <cell r="E16">
            <v>0.06187164809586965</v>
          </cell>
          <cell r="F16">
            <v>0.9712867767653799</v>
          </cell>
          <cell r="G16">
            <v>0.0863681930599558</v>
          </cell>
          <cell r="H16">
            <v>0.9788902381386507</v>
          </cell>
          <cell r="I16">
            <v>0.047056411712822266</v>
          </cell>
          <cell r="J16">
            <v>0.2455525407936583</v>
          </cell>
        </row>
        <row r="17">
          <cell r="A17" t="str">
            <v> Commercial</v>
          </cell>
        </row>
        <row r="18">
          <cell r="A18" t="str">
            <v>    Small General</v>
          </cell>
          <cell r="B18">
            <v>0.9999502269690537</v>
          </cell>
          <cell r="C18">
            <v>0.0036000000000000476</v>
          </cell>
          <cell r="D18">
            <v>1.0041897452294053</v>
          </cell>
          <cell r="E18">
            <v>0.06187164809586987</v>
          </cell>
          <cell r="F18">
            <v>1.0077513476894904</v>
          </cell>
          <cell r="G18">
            <v>0.0863681930599558</v>
          </cell>
          <cell r="H18">
            <v>1.011704970386286</v>
          </cell>
          <cell r="I18">
            <v>0.047056411712822266</v>
          </cell>
          <cell r="J18">
            <v>0.2122154091742785</v>
          </cell>
        </row>
        <row r="19">
          <cell r="A19" t="str">
            <v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0.030935824047934934</v>
          </cell>
          <cell r="F19">
            <v>1.0775</v>
          </cell>
          <cell r="G19">
            <v>0.07648173525541724</v>
          </cell>
          <cell r="H19">
            <v>1.0707415</v>
          </cell>
          <cell r="I19">
            <v>0.020358556404515005</v>
          </cell>
          <cell r="J19">
            <v>0.15502472004653933</v>
          </cell>
        </row>
        <row r="20">
          <cell r="A20" t="str">
            <v>    Large General</v>
          </cell>
          <cell r="B20">
            <v>0.9474531540234375</v>
          </cell>
          <cell r="C20">
            <v>0.04479999999999995</v>
          </cell>
          <cell r="D20">
            <v>0.9674622000669444</v>
          </cell>
          <cell r="E20">
            <v>0.06187164809586987</v>
          </cell>
          <cell r="F20">
            <v>0.974</v>
          </cell>
          <cell r="G20">
            <v>0.09780596175939671</v>
          </cell>
          <cell r="H20">
            <v>0.9875960549010013</v>
          </cell>
          <cell r="I20">
            <v>0.047056411712822266</v>
          </cell>
          <cell r="J20">
            <v>0.27526621637133175</v>
          </cell>
        </row>
        <row r="21">
          <cell r="A21" t="str">
            <v>     Total Commercial</v>
          </cell>
          <cell r="B21">
            <v>1.060501660564958</v>
          </cell>
          <cell r="C21">
            <v>0.02180000000000004</v>
          </cell>
          <cell r="D21">
            <v>1.0637281060700234</v>
          </cell>
          <cell r="E21">
            <v>0.03702423457986215</v>
          </cell>
          <cell r="F21">
            <v>1.0584896806965198</v>
          </cell>
          <cell r="G21">
            <v>0.07967199227050004</v>
          </cell>
          <cell r="H21">
            <v>1.0551953768771714</v>
          </cell>
          <cell r="I21">
            <v>0.025689418096511263</v>
          </cell>
          <cell r="J21">
            <v>0.17344439400495903</v>
          </cell>
        </row>
        <row r="23">
          <cell r="A23" t="str">
            <v> Residential &amp; Commercial</v>
          </cell>
          <cell r="B23">
            <v>1.0115</v>
          </cell>
          <cell r="C23">
            <v>0.02750000000000008</v>
          </cell>
          <cell r="D23">
            <v>1.003151860084459</v>
          </cell>
          <cell r="E23">
            <v>0.052014574949418746</v>
          </cell>
          <cell r="F23">
            <v>1.0035727157762833</v>
          </cell>
          <cell r="G23">
            <v>0.08374347062465537</v>
          </cell>
          <cell r="H23">
            <v>1.0067823363484358</v>
          </cell>
          <cell r="I23">
            <v>0.038766116193724276</v>
          </cell>
          <cell r="J23">
            <v>0.21688028773399082</v>
          </cell>
        </row>
        <row r="25">
          <cell r="A25" t="str">
            <v> Industrial</v>
          </cell>
        </row>
        <row r="26">
          <cell r="A26" t="str">
            <v>    Small Industrial</v>
          </cell>
          <cell r="B26">
            <v>0.9823024584506643</v>
          </cell>
          <cell r="C26">
            <v>0.026499999999999968</v>
          </cell>
          <cell r="D26">
            <v>1.0161781028112025</v>
          </cell>
          <cell r="E26">
            <v>0.06187164809586987</v>
          </cell>
          <cell r="F26">
            <v>1.013184089143448</v>
          </cell>
          <cell r="G26">
            <v>0.0863681930599558</v>
          </cell>
          <cell r="H26">
            <v>1.021951390590999</v>
          </cell>
          <cell r="I26">
            <v>0.047056411712822266</v>
          </cell>
          <cell r="J26">
            <v>0.23987556548166267</v>
          </cell>
        </row>
        <row r="27">
          <cell r="A27" t="str">
            <v>    Medium Industrial</v>
          </cell>
          <cell r="B27">
            <v>0.9795941373703723</v>
          </cell>
          <cell r="C27">
            <v>0.04479999999999995</v>
          </cell>
          <cell r="D27">
            <v>1.009588394792248</v>
          </cell>
          <cell r="E27">
            <v>0.06187164809586987</v>
          </cell>
          <cell r="F27">
            <v>1.0032265834506053</v>
          </cell>
          <cell r="G27">
            <v>0.0863681930599558</v>
          </cell>
          <cell r="H27">
            <v>1.0132436265855396</v>
          </cell>
          <cell r="I27">
            <v>0.047056411712822266</v>
          </cell>
          <cell r="J27">
            <v>0.261979533185817</v>
          </cell>
        </row>
        <row r="28">
          <cell r="A28" t="str">
            <v>    Large Industrial</v>
          </cell>
          <cell r="B28">
            <v>0.9161815588808468</v>
          </cell>
          <cell r="C28">
            <v>0.04479999999999995</v>
          </cell>
          <cell r="D28">
            <v>0.9669326370092761</v>
          </cell>
          <cell r="E28">
            <v>0.06187164809586987</v>
          </cell>
          <cell r="F28">
            <v>0.9652956759187801</v>
          </cell>
          <cell r="G28">
            <v>0.12100000000000022</v>
          </cell>
          <cell r="H28">
            <v>1.0006622211181004</v>
          </cell>
          <cell r="I28">
            <v>0.047056411712822266</v>
          </cell>
          <cell r="J28">
            <v>0.30220956922219644</v>
          </cell>
        </row>
        <row r="29">
          <cell r="A29" t="str">
            <v>    Extra Large Industrial</v>
          </cell>
          <cell r="H29">
            <v>0.95</v>
          </cell>
          <cell r="I29">
            <v>0.04107914351731701</v>
          </cell>
          <cell r="J29">
            <v>0.04107914351731701</v>
          </cell>
        </row>
        <row r="30">
          <cell r="A30" t="str">
            <v>     Total Industrial</v>
          </cell>
          <cell r="B30">
            <v>0.9420020770586901</v>
          </cell>
          <cell r="C30">
            <v>0.042300000000000004</v>
          </cell>
          <cell r="D30">
            <v>0.9900879524879482</v>
          </cell>
          <cell r="E30">
            <v>0.061871648095869425</v>
          </cell>
          <cell r="F30">
            <v>0.985778544083534</v>
          </cell>
          <cell r="G30">
            <v>0.10312205224465654</v>
          </cell>
          <cell r="H30">
            <v>0.9811551101932252</v>
          </cell>
          <cell r="I30">
            <v>0.04434970676439409</v>
          </cell>
          <cell r="J30">
            <v>0.2750707370340961</v>
          </cell>
        </row>
        <row r="32">
          <cell r="A32" t="str">
            <v> Other bfr Export Sales</v>
          </cell>
        </row>
        <row r="33">
          <cell r="A33" t="str">
            <v>    Municipal</v>
          </cell>
          <cell r="B33">
            <v>0.9099012263851404</v>
          </cell>
          <cell r="C33">
            <v>0.037800000000000056</v>
          </cell>
          <cell r="D33">
            <v>0.950004576371472</v>
          </cell>
          <cell r="E33">
            <v>0.06691000000000003</v>
          </cell>
          <cell r="F33">
            <v>0.974</v>
          </cell>
          <cell r="G33">
            <v>0.12432687413326571</v>
          </cell>
          <cell r="H33">
            <v>0.973943202125048</v>
          </cell>
          <cell r="I33">
            <v>0.047056411712822266</v>
          </cell>
          <cell r="J33">
            <v>0.30347925623903826</v>
          </cell>
        </row>
        <row r="34">
          <cell r="A34" t="str">
            <v>    Unmetered</v>
          </cell>
          <cell r="B34">
            <v>1.112960011355613</v>
          </cell>
          <cell r="C34">
            <v>0.02</v>
          </cell>
          <cell r="D34">
            <v>0.9871383508949247</v>
          </cell>
          <cell r="E34">
            <v>0.06187164809586987</v>
          </cell>
          <cell r="F34">
            <v>0.9831021341532163</v>
          </cell>
          <cell r="G34">
            <v>0.0863681930599558</v>
          </cell>
          <cell r="H34">
            <v>0.9999887225465305</v>
          </cell>
          <cell r="I34">
            <v>-0.04301615045100282</v>
          </cell>
          <cell r="J34">
            <v>0.1260400757856801</v>
          </cell>
        </row>
        <row r="35">
          <cell r="A35" t="str">
            <v>     Other before Export Sales</v>
          </cell>
          <cell r="B35">
            <v>1.0265190242278839</v>
          </cell>
          <cell r="C35">
            <v>0.026599999999999957</v>
          </cell>
          <cell r="D35">
            <v>0.9725525016341218</v>
          </cell>
          <cell r="E35">
            <v>0.06379915356624033</v>
          </cell>
          <cell r="F35">
            <v>0.9795575553960405</v>
          </cell>
          <cell r="G35">
            <v>0.10075819478975778</v>
          </cell>
          <cell r="H35">
            <v>0.9893340712791389</v>
          </cell>
          <cell r="I35">
            <v>-0.008673319192974316</v>
          </cell>
          <cell r="J35">
            <v>0.19170736318654225</v>
          </cell>
        </row>
        <row r="37">
          <cell r="A37" t="str">
            <v> Total Above-the-line classes</v>
          </cell>
          <cell r="B37">
            <v>0.9998986343385379</v>
          </cell>
          <cell r="C37">
            <v>0.029900000000000038</v>
          </cell>
          <cell r="D37">
            <v>1</v>
          </cell>
          <cell r="E37">
            <v>0.05387907630093869</v>
          </cell>
          <cell r="F37">
            <v>1</v>
          </cell>
          <cell r="G37">
            <v>0.08715265011846074</v>
          </cell>
          <cell r="H37">
            <v>1</v>
          </cell>
          <cell r="I37">
            <v>0.03834672320520771</v>
          </cell>
          <cell r="J37">
            <v>0.22523322682724678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 of Unit cost and rev"/>
      <sheetName val="testing"/>
      <sheetName val="Sc for UARB"/>
      <sheetName val="Details of RC calc"/>
      <sheetName val="Evidence"/>
      <sheetName val="Evidence2"/>
      <sheetName val="Revenue Analysis"/>
      <sheetName val="BI by class"/>
      <sheetName val="AAR Customers"/>
      <sheetName val="BillDetATLTestY"/>
      <sheetName val="Proof of Revenue"/>
      <sheetName val="FAM and DSM Riders"/>
      <sheetName val="Tariff Rep"/>
      <sheetName val="Rate Chrge Imbalance"/>
      <sheetName val="Unit Rev Curves"/>
      <sheetName val="RC ratio 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7"/>
  <sheetViews>
    <sheetView tabSelected="1" zoomScale="75" zoomScaleNormal="75" zoomScalePageLayoutView="0" workbookViewId="0" topLeftCell="A2">
      <pane xSplit="1" ySplit="6" topLeftCell="B144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54" sqref="A154:IV154"/>
    </sheetView>
  </sheetViews>
  <sheetFormatPr defaultColWidth="9.140625" defaultRowHeight="12.75"/>
  <cols>
    <col min="1" max="1" width="52.00390625" style="45" bestFit="1" customWidth="1"/>
    <col min="2" max="2" width="17.140625" style="64" bestFit="1" customWidth="1"/>
    <col min="3" max="3" width="15.57421875" style="65" bestFit="1" customWidth="1"/>
    <col min="4" max="4" width="19.421875" style="66" bestFit="1" customWidth="1"/>
    <col min="5" max="5" width="12.421875" style="67" bestFit="1" customWidth="1"/>
    <col min="6" max="6" width="13.7109375" style="67" bestFit="1" customWidth="1"/>
    <col min="7" max="7" width="12.57421875" style="67" bestFit="1" customWidth="1"/>
    <col min="8" max="8" width="10.7109375" style="67" bestFit="1" customWidth="1"/>
    <col min="9" max="9" width="12.7109375" style="67" bestFit="1" customWidth="1"/>
    <col min="10" max="10" width="12.57421875" style="67" bestFit="1" customWidth="1"/>
    <col min="11" max="11" width="16.7109375" style="64" bestFit="1" customWidth="1"/>
    <col min="12" max="12" width="13.7109375" style="66" customWidth="1"/>
    <col min="13" max="13" width="32.28125" style="45" hidden="1" customWidth="1"/>
    <col min="14" max="14" width="11.421875" style="64" bestFit="1" customWidth="1"/>
    <col min="15" max="15" width="16.57421875" style="68" bestFit="1" customWidth="1"/>
    <col min="16" max="16" width="12.57421875" style="66" bestFit="1" customWidth="1"/>
    <col min="17" max="17" width="14.8515625" style="67" bestFit="1" customWidth="1"/>
    <col min="18" max="18" width="15.421875" style="67" customWidth="1"/>
    <col min="19" max="19" width="14.8515625" style="67" bestFit="1" customWidth="1"/>
    <col min="20" max="20" width="19.140625" style="69" bestFit="1" customWidth="1"/>
    <col min="21" max="16384" width="9.140625" style="67" customWidth="1"/>
  </cols>
  <sheetData>
    <row r="1" spans="1:13" ht="12.75" customHeight="1" hidden="1">
      <c r="A1" s="45">
        <v>1000000</v>
      </c>
      <c r="M1" s="45">
        <v>1000000</v>
      </c>
    </row>
    <row r="2" ht="12.75">
      <c r="T2" s="45"/>
    </row>
    <row r="3" ht="13.5" thickBot="1"/>
    <row r="4" spans="1:20" s="72" customFormat="1" ht="23.25" customHeight="1">
      <c r="A4" s="70" t="s">
        <v>0</v>
      </c>
      <c r="B4" s="261" t="s">
        <v>1</v>
      </c>
      <c r="C4" s="262"/>
      <c r="D4" s="263"/>
      <c r="E4" s="261" t="s">
        <v>2</v>
      </c>
      <c r="F4" s="262"/>
      <c r="G4" s="263"/>
      <c r="H4" s="261" t="s">
        <v>3</v>
      </c>
      <c r="I4" s="262"/>
      <c r="J4" s="263"/>
      <c r="K4" s="264" t="s">
        <v>4</v>
      </c>
      <c r="L4" s="265"/>
      <c r="M4" s="70" t="s">
        <v>5</v>
      </c>
      <c r="N4" s="261" t="s">
        <v>6</v>
      </c>
      <c r="O4" s="262"/>
      <c r="P4" s="263"/>
      <c r="Q4" s="261" t="s">
        <v>7</v>
      </c>
      <c r="R4" s="262"/>
      <c r="S4" s="263"/>
      <c r="T4" s="71" t="s">
        <v>8</v>
      </c>
    </row>
    <row r="5" spans="1:20" s="79" customFormat="1" ht="24.75" customHeight="1">
      <c r="A5" s="29"/>
      <c r="B5" s="24" t="s">
        <v>10</v>
      </c>
      <c r="C5" s="48" t="s">
        <v>11</v>
      </c>
      <c r="D5" s="25" t="s">
        <v>9</v>
      </c>
      <c r="E5" s="24" t="s">
        <v>10</v>
      </c>
      <c r="F5" s="48" t="s">
        <v>11</v>
      </c>
      <c r="G5" s="25" t="s">
        <v>9</v>
      </c>
      <c r="H5" s="24" t="s">
        <v>10</v>
      </c>
      <c r="I5" s="48" t="s">
        <v>11</v>
      </c>
      <c r="J5" s="25" t="s">
        <v>9</v>
      </c>
      <c r="K5" s="73" t="s">
        <v>12</v>
      </c>
      <c r="L5" s="74" t="s">
        <v>9</v>
      </c>
      <c r="M5" s="29"/>
      <c r="N5" s="24" t="s">
        <v>13</v>
      </c>
      <c r="O5" s="75" t="s">
        <v>14</v>
      </c>
      <c r="P5" s="76" t="s">
        <v>9</v>
      </c>
      <c r="Q5" s="50" t="s">
        <v>15</v>
      </c>
      <c r="R5" s="51" t="s">
        <v>16</v>
      </c>
      <c r="S5" s="77" t="s">
        <v>9</v>
      </c>
      <c r="T5" s="78" t="s">
        <v>17</v>
      </c>
    </row>
    <row r="6" spans="1:20" s="79" customFormat="1" ht="15.75">
      <c r="A6" s="29"/>
      <c r="B6" s="24" t="s">
        <v>18</v>
      </c>
      <c r="C6" s="48" t="s">
        <v>19</v>
      </c>
      <c r="D6" s="25"/>
      <c r="E6" s="24" t="s">
        <v>18</v>
      </c>
      <c r="F6" s="48" t="s">
        <v>19</v>
      </c>
      <c r="G6" s="25"/>
      <c r="H6" s="24" t="s">
        <v>18</v>
      </c>
      <c r="I6" s="48" t="s">
        <v>19</v>
      </c>
      <c r="J6" s="25"/>
      <c r="K6" s="24"/>
      <c r="L6" s="25"/>
      <c r="M6" s="29"/>
      <c r="N6" s="24" t="s">
        <v>20</v>
      </c>
      <c r="O6" s="75" t="s">
        <v>21</v>
      </c>
      <c r="P6" s="25"/>
      <c r="Q6" s="50" t="s">
        <v>22</v>
      </c>
      <c r="R6" s="51" t="s">
        <v>19</v>
      </c>
      <c r="S6" s="77"/>
      <c r="T6" s="78" t="s">
        <v>23</v>
      </c>
    </row>
    <row r="7" spans="1:20" s="45" customFormat="1" ht="18.75" thickBot="1">
      <c r="A7" s="80" t="s">
        <v>24</v>
      </c>
      <c r="B7" s="24">
        <v>0</v>
      </c>
      <c r="C7" s="48"/>
      <c r="D7" s="25"/>
      <c r="E7" s="50"/>
      <c r="F7" s="51"/>
      <c r="G7" s="52"/>
      <c r="H7" s="50"/>
      <c r="I7" s="51"/>
      <c r="J7" s="52"/>
      <c r="K7" s="24"/>
      <c r="L7" s="25"/>
      <c r="M7" s="80" t="s">
        <v>24</v>
      </c>
      <c r="N7" s="24"/>
      <c r="O7" s="75"/>
      <c r="P7" s="25"/>
      <c r="Q7" s="50"/>
      <c r="R7" s="51"/>
      <c r="S7" s="77"/>
      <c r="T7" s="81" t="s">
        <v>83</v>
      </c>
    </row>
    <row r="8" spans="1:20" s="45" customFormat="1" ht="15.75">
      <c r="A8" s="82" t="s">
        <v>25</v>
      </c>
      <c r="B8" s="83"/>
      <c r="C8" s="84"/>
      <c r="D8" s="85"/>
      <c r="E8" s="53"/>
      <c r="F8" s="234"/>
      <c r="G8" s="85"/>
      <c r="H8" s="53"/>
      <c r="I8" s="54"/>
      <c r="J8" s="55"/>
      <c r="K8" s="83"/>
      <c r="L8" s="85"/>
      <c r="M8" s="82" t="s">
        <v>25</v>
      </c>
      <c r="N8" s="83"/>
      <c r="O8" s="86"/>
      <c r="P8" s="85"/>
      <c r="Q8" s="53"/>
      <c r="R8" s="54"/>
      <c r="S8" s="87"/>
      <c r="T8" s="88"/>
    </row>
    <row r="9" spans="1:20" ht="15.75">
      <c r="A9" s="89" t="s">
        <v>26</v>
      </c>
      <c r="B9" s="1">
        <v>4154.583973128945</v>
      </c>
      <c r="C9" s="137">
        <v>0.11798</v>
      </c>
      <c r="D9" s="19">
        <f>+B9*C9</f>
        <v>490.157817149753</v>
      </c>
      <c r="E9" s="1"/>
      <c r="F9" s="235">
        <v>0</v>
      </c>
      <c r="G9" s="19">
        <f>+E9*F9</f>
        <v>0</v>
      </c>
      <c r="H9" s="91">
        <v>0</v>
      </c>
      <c r="I9" s="2">
        <v>0</v>
      </c>
      <c r="J9" s="90">
        <f>+H9*I9</f>
        <v>0</v>
      </c>
      <c r="K9" s="1">
        <f>+B9+E9+H9</f>
        <v>4154.583973128945</v>
      </c>
      <c r="L9" s="19">
        <f>+D9+G9+J9</f>
        <v>490.157817149753</v>
      </c>
      <c r="M9" s="89" t="s">
        <v>26</v>
      </c>
      <c r="N9" s="1">
        <v>0</v>
      </c>
      <c r="O9" s="92">
        <v>0</v>
      </c>
      <c r="P9" s="19">
        <v>0</v>
      </c>
      <c r="Q9" s="1">
        <v>5.037809892866123</v>
      </c>
      <c r="R9" s="93">
        <v>10.83</v>
      </c>
      <c r="S9" s="19">
        <f>+Q9*R9</f>
        <v>54.55948113974011</v>
      </c>
      <c r="T9" s="222">
        <f>L9+P9+S9</f>
        <v>544.7172982894931</v>
      </c>
    </row>
    <row r="10" spans="1:20" s="98" customFormat="1" ht="20.25">
      <c r="A10" s="89" t="s">
        <v>27</v>
      </c>
      <c r="B10" s="4">
        <v>13.949115250585038</v>
      </c>
      <c r="C10" s="189">
        <v>0.1532</v>
      </c>
      <c r="D10" s="94">
        <f>+B10*C10</f>
        <v>2.137004456389628</v>
      </c>
      <c r="E10" s="4">
        <v>48.640845161968265</v>
      </c>
      <c r="F10" s="236">
        <v>0.11798</v>
      </c>
      <c r="G10" s="94">
        <f>+E10*F10</f>
        <v>5.738646912209016</v>
      </c>
      <c r="H10" s="4">
        <v>155.36393409298051</v>
      </c>
      <c r="I10" s="189">
        <v>0.0603</v>
      </c>
      <c r="J10" s="94">
        <f>+H10*I10</f>
        <v>9.368445225806726</v>
      </c>
      <c r="K10" s="4">
        <f>+B10+E10+H10</f>
        <v>217.9538945055338</v>
      </c>
      <c r="L10" s="94">
        <f>+D10+G10+J10</f>
        <v>17.24409659440537</v>
      </c>
      <c r="M10" s="95" t="s">
        <v>27</v>
      </c>
      <c r="N10" s="4">
        <v>0</v>
      </c>
      <c r="O10" s="96">
        <v>0</v>
      </c>
      <c r="P10" s="94">
        <v>0</v>
      </c>
      <c r="Q10" s="4">
        <v>0.11965959158753373</v>
      </c>
      <c r="R10" s="97">
        <v>18.82</v>
      </c>
      <c r="S10" s="94">
        <f>+Q10*R10</f>
        <v>2.2519935136773848</v>
      </c>
      <c r="T10" s="249">
        <f>L10+P10+S10</f>
        <v>19.496090108082754</v>
      </c>
    </row>
    <row r="11" spans="1:20" s="45" customFormat="1" ht="16.5" thickBot="1">
      <c r="A11" s="99" t="s">
        <v>28</v>
      </c>
      <c r="B11" s="18">
        <f>SUM(B9:B10)</f>
        <v>4168.53308837953</v>
      </c>
      <c r="C11" s="191"/>
      <c r="D11" s="23">
        <f>SUM(D9:D10)</f>
        <v>492.2948216061426</v>
      </c>
      <c r="E11" s="6">
        <f>SUM(E9:E10)</f>
        <v>48.640845161968265</v>
      </c>
      <c r="F11" s="237"/>
      <c r="G11" s="241">
        <f>SUM(G9:G10)</f>
        <v>5.738646912209016</v>
      </c>
      <c r="H11" s="6">
        <f>SUM(H9:H10)</f>
        <v>155.36393409298051</v>
      </c>
      <c r="I11" s="7"/>
      <c r="J11" s="241">
        <f>SUM(J9:J10)</f>
        <v>9.368445225806726</v>
      </c>
      <c r="K11" s="18">
        <f>+B11+E11+H11</f>
        <v>4372.537867634479</v>
      </c>
      <c r="L11" s="23">
        <f>+D11+G11+J11</f>
        <v>507.4019137441583</v>
      </c>
      <c r="M11" s="99" t="s">
        <v>28</v>
      </c>
      <c r="N11" s="18">
        <f>SUM(N9:N10)</f>
        <v>0</v>
      </c>
      <c r="O11" s="101"/>
      <c r="P11" s="23">
        <f>SUM(P9:P10)</f>
        <v>0</v>
      </c>
      <c r="Q11" s="6">
        <f>SUM(Q9:Q10)</f>
        <v>5.157469484453657</v>
      </c>
      <c r="R11" s="102"/>
      <c r="S11" s="241">
        <f>SUM(S9:S10)</f>
        <v>56.81147465341749</v>
      </c>
      <c r="T11" s="250">
        <f>+T9+T10</f>
        <v>564.2133883975758</v>
      </c>
    </row>
    <row r="12" spans="1:20" ht="6.75" customHeight="1" thickBot="1">
      <c r="A12" s="89"/>
      <c r="B12" s="1"/>
      <c r="C12" s="137"/>
      <c r="D12" s="19"/>
      <c r="E12" s="8"/>
      <c r="F12" s="235"/>
      <c r="G12" s="242"/>
      <c r="H12" s="60"/>
      <c r="I12" s="2"/>
      <c r="J12" s="103"/>
      <c r="K12" s="1"/>
      <c r="L12" s="19"/>
      <c r="M12" s="89"/>
      <c r="N12" s="1"/>
      <c r="O12" s="92"/>
      <c r="P12" s="19"/>
      <c r="Q12" s="8"/>
      <c r="R12" s="104"/>
      <c r="S12" s="103"/>
      <c r="T12" s="222"/>
    </row>
    <row r="13" spans="1:20" ht="15.75">
      <c r="A13" s="82" t="s">
        <v>29</v>
      </c>
      <c r="B13" s="20"/>
      <c r="C13" s="193"/>
      <c r="D13" s="21"/>
      <c r="E13" s="10"/>
      <c r="F13" s="238"/>
      <c r="G13" s="243"/>
      <c r="H13" s="61"/>
      <c r="I13" s="11"/>
      <c r="J13" s="105"/>
      <c r="K13" s="20"/>
      <c r="L13" s="21"/>
      <c r="M13" s="82" t="s">
        <v>29</v>
      </c>
      <c r="N13" s="20"/>
      <c r="O13" s="106"/>
      <c r="P13" s="21"/>
      <c r="Q13" s="10"/>
      <c r="R13" s="107"/>
      <c r="S13" s="105"/>
      <c r="T13" s="88"/>
    </row>
    <row r="14" spans="1:20" s="98" customFormat="1" ht="15.75">
      <c r="A14" s="89" t="s">
        <v>30</v>
      </c>
      <c r="B14" s="1">
        <v>37.641879673829756</v>
      </c>
      <c r="C14" s="137">
        <v>0.13067</v>
      </c>
      <c r="D14" s="19">
        <f>+B14*C14</f>
        <v>4.918664416979334</v>
      </c>
      <c r="E14" s="1">
        <v>181.84559318003647</v>
      </c>
      <c r="F14" s="235">
        <v>0.11496</v>
      </c>
      <c r="G14" s="19">
        <f>+E14*F14</f>
        <v>20.904969391976994</v>
      </c>
      <c r="H14" s="1">
        <v>0</v>
      </c>
      <c r="I14" s="2"/>
      <c r="J14" s="19">
        <v>0</v>
      </c>
      <c r="K14" s="1">
        <f>+B14+E14+H14</f>
        <v>219.48747285386622</v>
      </c>
      <c r="L14" s="19">
        <f>+D14+G14+J14</f>
        <v>25.82363380895633</v>
      </c>
      <c r="M14" s="89" t="s">
        <v>30</v>
      </c>
      <c r="N14" s="1">
        <v>0</v>
      </c>
      <c r="O14" s="137">
        <v>0</v>
      </c>
      <c r="P14" s="19">
        <v>0</v>
      </c>
      <c r="Q14" s="1">
        <v>0.28199408819629446</v>
      </c>
      <c r="R14" s="93">
        <v>12.65</v>
      </c>
      <c r="S14" s="19">
        <f>+Q14*R14</f>
        <v>3.567225215683125</v>
      </c>
      <c r="T14" s="222">
        <f>L14+P14+S14</f>
        <v>29.390859024639454</v>
      </c>
    </row>
    <row r="15" spans="1:20" ht="15.75">
      <c r="A15" s="89" t="s">
        <v>31</v>
      </c>
      <c r="B15" s="1">
        <v>1370.5950493168773</v>
      </c>
      <c r="C15" s="137">
        <v>0.09646</v>
      </c>
      <c r="D15" s="19">
        <f>+B15*C15</f>
        <v>132.207598457106</v>
      </c>
      <c r="E15" s="1">
        <v>1163.4121215195426</v>
      </c>
      <c r="F15" s="235">
        <v>0.06824</v>
      </c>
      <c r="G15" s="19">
        <f>+E15*F15</f>
        <v>79.39124317249357</v>
      </c>
      <c r="H15" s="1">
        <v>0</v>
      </c>
      <c r="I15" s="2"/>
      <c r="J15" s="19">
        <v>0</v>
      </c>
      <c r="K15" s="1">
        <f>+B15+E15+H15</f>
        <v>2534.00717083642</v>
      </c>
      <c r="L15" s="19">
        <f>+D15+G15+J15</f>
        <v>211.59884162959958</v>
      </c>
      <c r="M15" s="89" t="s">
        <v>31</v>
      </c>
      <c r="N15" s="1">
        <v>6.820094880450588</v>
      </c>
      <c r="O15" s="137">
        <v>9.034</v>
      </c>
      <c r="P15" s="19">
        <f>+N15*O15</f>
        <v>61.612737149990615</v>
      </c>
      <c r="Q15" s="1">
        <v>0</v>
      </c>
      <c r="R15" s="93">
        <v>0</v>
      </c>
      <c r="S15" s="19">
        <v>0</v>
      </c>
      <c r="T15" s="222">
        <f>L15+P15+S15</f>
        <v>273.2115787795902</v>
      </c>
    </row>
    <row r="16" spans="1:20" ht="15.75">
      <c r="A16" s="89" t="s">
        <v>32</v>
      </c>
      <c r="B16" s="1"/>
      <c r="C16" s="137"/>
      <c r="D16" s="19"/>
      <c r="E16" s="8"/>
      <c r="F16" s="235"/>
      <c r="G16" s="242"/>
      <c r="H16" s="60"/>
      <c r="I16" s="2"/>
      <c r="J16" s="103"/>
      <c r="K16" s="1"/>
      <c r="L16" s="19"/>
      <c r="M16" s="89" t="s">
        <v>32</v>
      </c>
      <c r="N16" s="1"/>
      <c r="O16" s="137"/>
      <c r="P16" s="19"/>
      <c r="Q16" s="8"/>
      <c r="R16" s="104"/>
      <c r="S16" s="103"/>
      <c r="T16" s="222"/>
    </row>
    <row r="17" spans="1:20" ht="15.75">
      <c r="A17" s="108" t="s">
        <v>33</v>
      </c>
      <c r="B17" s="1">
        <v>252.18035851612902</v>
      </c>
      <c r="C17" s="137">
        <v>0.06618</v>
      </c>
      <c r="D17" s="19">
        <f>+B17*C17</f>
        <v>16.68929612659742</v>
      </c>
      <c r="E17" s="233"/>
      <c r="F17" s="235"/>
      <c r="G17" s="19"/>
      <c r="H17" s="1"/>
      <c r="I17" s="2"/>
      <c r="J17" s="19"/>
      <c r="K17" s="1">
        <f>+B17+E17+H17</f>
        <v>252.18035851612902</v>
      </c>
      <c r="L17" s="19">
        <f>+D17+G17+J17</f>
        <v>16.68929612659742</v>
      </c>
      <c r="M17" s="108" t="s">
        <v>33</v>
      </c>
      <c r="N17" s="1">
        <v>0.5672736</v>
      </c>
      <c r="O17" s="137">
        <v>11</v>
      </c>
      <c r="P17" s="19">
        <f>+N17*O17</f>
        <v>6.2400096000000005</v>
      </c>
      <c r="Q17" s="1"/>
      <c r="R17" s="93"/>
      <c r="S17" s="19"/>
      <c r="T17" s="222">
        <f>L17+P17+S17</f>
        <v>22.92930572659742</v>
      </c>
    </row>
    <row r="18" spans="1:20" s="115" customFormat="1" ht="15.75">
      <c r="A18" s="108" t="s">
        <v>34</v>
      </c>
      <c r="B18" s="22">
        <v>142.17093339037635</v>
      </c>
      <c r="C18" s="195">
        <v>0.06618</v>
      </c>
      <c r="D18" s="110">
        <f>+B18*C18</f>
        <v>9.408872371775107</v>
      </c>
      <c r="E18" s="12"/>
      <c r="F18" s="239"/>
      <c r="G18" s="244"/>
      <c r="H18" s="111"/>
      <c r="I18" s="13"/>
      <c r="J18" s="112"/>
      <c r="K18" s="22">
        <f>+B18+E18+H18</f>
        <v>142.17093339037635</v>
      </c>
      <c r="L18" s="110">
        <f>+D18+G18+J18</f>
        <v>9.408872371775107</v>
      </c>
      <c r="M18" s="108" t="s">
        <v>34</v>
      </c>
      <c r="N18" s="22">
        <v>0.3416279999999999</v>
      </c>
      <c r="O18" s="195">
        <v>10.68</v>
      </c>
      <c r="P18" s="110">
        <f>+N18*O18</f>
        <v>3.6485870399999984</v>
      </c>
      <c r="Q18" s="12"/>
      <c r="R18" s="114"/>
      <c r="S18" s="112"/>
      <c r="T18" s="251">
        <f>L18+P18+S18</f>
        <v>13.057459411775106</v>
      </c>
    </row>
    <row r="19" spans="1:20" ht="20.25">
      <c r="A19" s="89" t="s">
        <v>35</v>
      </c>
      <c r="B19" s="4">
        <f>SUM(B17:B18)</f>
        <v>394.35129190650537</v>
      </c>
      <c r="C19" s="189"/>
      <c r="D19" s="94">
        <f>SUM(D17:D18)</f>
        <v>26.098168498372527</v>
      </c>
      <c r="E19" s="15"/>
      <c r="F19" s="236"/>
      <c r="G19" s="245"/>
      <c r="H19" s="116"/>
      <c r="I19" s="5"/>
      <c r="J19" s="117"/>
      <c r="K19" s="4">
        <f>+B19+E19+H19</f>
        <v>394.35129190650537</v>
      </c>
      <c r="L19" s="94">
        <f>+D19+G19+J19</f>
        <v>26.098168498372527</v>
      </c>
      <c r="M19" s="95" t="s">
        <v>35</v>
      </c>
      <c r="N19" s="4">
        <f>SUM(N17:N18)</f>
        <v>0.9089015999999999</v>
      </c>
      <c r="O19" s="189"/>
      <c r="P19" s="94">
        <f>SUM(P17:P18)</f>
        <v>9.88859664</v>
      </c>
      <c r="Q19" s="15"/>
      <c r="R19" s="118"/>
      <c r="S19" s="117"/>
      <c r="T19" s="249">
        <f>+T17+T18</f>
        <v>35.986765138372526</v>
      </c>
    </row>
    <row r="20" spans="1:20" ht="6" customHeight="1">
      <c r="A20" s="89"/>
      <c r="B20" s="1"/>
      <c r="C20" s="137"/>
      <c r="D20" s="19"/>
      <c r="E20" s="8"/>
      <c r="F20" s="235"/>
      <c r="G20" s="242"/>
      <c r="H20" s="60"/>
      <c r="I20" s="2"/>
      <c r="J20" s="103"/>
      <c r="K20" s="1"/>
      <c r="L20" s="19"/>
      <c r="M20" s="89"/>
      <c r="N20" s="1"/>
      <c r="O20" s="137"/>
      <c r="P20" s="19"/>
      <c r="Q20" s="8"/>
      <c r="R20" s="104"/>
      <c r="S20" s="103"/>
      <c r="T20" s="222"/>
    </row>
    <row r="21" spans="1:20" s="45" customFormat="1" ht="16.5" thickBot="1">
      <c r="A21" s="99" t="s">
        <v>28</v>
      </c>
      <c r="B21" s="18">
        <f>+B14+B15+B19</f>
        <v>1802.5882208972125</v>
      </c>
      <c r="C21" s="191"/>
      <c r="D21" s="23">
        <f>+D14+D15+D19</f>
        <v>163.22443137245787</v>
      </c>
      <c r="E21" s="6">
        <f>+E14+E15+E19</f>
        <v>1345.257714699579</v>
      </c>
      <c r="F21" s="237"/>
      <c r="G21" s="23">
        <f>+G14+G15+G19</f>
        <v>100.29621256447057</v>
      </c>
      <c r="H21" s="119"/>
      <c r="I21" s="7"/>
      <c r="J21" s="120"/>
      <c r="K21" s="18">
        <f>+B21+E21+H21</f>
        <v>3147.8459355967916</v>
      </c>
      <c r="L21" s="23">
        <f>+D21+G21+J21</f>
        <v>263.5206439369284</v>
      </c>
      <c r="M21" s="99" t="s">
        <v>28</v>
      </c>
      <c r="N21" s="18">
        <f>+N14+N15+N19</f>
        <v>7.728996480450588</v>
      </c>
      <c r="O21" s="191"/>
      <c r="P21" s="23">
        <f>+P14+P15+P19</f>
        <v>71.50133378999061</v>
      </c>
      <c r="Q21" s="6">
        <f>+Q14+Q15+Q19</f>
        <v>0.28199408819629446</v>
      </c>
      <c r="R21" s="102"/>
      <c r="S21" s="23">
        <f>+S14+S15+S19</f>
        <v>3.567225215683125</v>
      </c>
      <c r="T21" s="250">
        <f>+T14+T15+T19</f>
        <v>338.5892029426021</v>
      </c>
    </row>
    <row r="22" spans="1:20" ht="5.25" customHeight="1" thickBot="1">
      <c r="A22" s="89"/>
      <c r="B22" s="1"/>
      <c r="C22" s="137"/>
      <c r="D22" s="19"/>
      <c r="E22" s="8"/>
      <c r="F22" s="235"/>
      <c r="G22" s="19"/>
      <c r="H22" s="60"/>
      <c r="I22" s="2"/>
      <c r="J22" s="103"/>
      <c r="K22" s="1"/>
      <c r="L22" s="19"/>
      <c r="M22" s="89"/>
      <c r="N22" s="1"/>
      <c r="O22" s="137"/>
      <c r="P22" s="19"/>
      <c r="Q22" s="8"/>
      <c r="R22" s="104"/>
      <c r="S22" s="19"/>
      <c r="T22" s="222"/>
    </row>
    <row r="23" spans="1:20" ht="15.75">
      <c r="A23" s="82" t="s">
        <v>36</v>
      </c>
      <c r="B23" s="20"/>
      <c r="C23" s="193"/>
      <c r="D23" s="21"/>
      <c r="E23" s="10"/>
      <c r="F23" s="238"/>
      <c r="G23" s="21"/>
      <c r="H23" s="61"/>
      <c r="I23" s="11"/>
      <c r="J23" s="105"/>
      <c r="K23" s="20"/>
      <c r="L23" s="21"/>
      <c r="M23" s="82" t="s">
        <v>36</v>
      </c>
      <c r="N23" s="20"/>
      <c r="O23" s="193"/>
      <c r="P23" s="21"/>
      <c r="Q23" s="10"/>
      <c r="R23" s="107"/>
      <c r="S23" s="21"/>
      <c r="T23" s="88"/>
    </row>
    <row r="24" spans="1:20" s="98" customFormat="1" ht="15.75">
      <c r="A24" s="89" t="s">
        <v>37</v>
      </c>
      <c r="B24" s="1">
        <v>177.85445528153136</v>
      </c>
      <c r="C24" s="137">
        <v>0.08426</v>
      </c>
      <c r="D24" s="19">
        <f>+B24*C24</f>
        <v>14.986016402021832</v>
      </c>
      <c r="E24" s="1">
        <v>83.9957074427654</v>
      </c>
      <c r="F24" s="235">
        <v>0.06436</v>
      </c>
      <c r="G24" s="19">
        <f>+E24*F24</f>
        <v>5.405963731016381</v>
      </c>
      <c r="H24" s="1"/>
      <c r="I24" s="2"/>
      <c r="J24" s="19"/>
      <c r="K24" s="1">
        <f>+B24+E24+H24</f>
        <v>261.85016272429675</v>
      </c>
      <c r="L24" s="19">
        <f>+D24+G24+J24</f>
        <v>20.391980133038214</v>
      </c>
      <c r="M24" s="89" t="s">
        <v>37</v>
      </c>
      <c r="N24" s="1">
        <v>0.9141934854528395</v>
      </c>
      <c r="O24" s="137">
        <v>6.442</v>
      </c>
      <c r="P24" s="19">
        <f>+N24*O24</f>
        <v>5.889234433287192</v>
      </c>
      <c r="Q24" s="1">
        <v>261.85016272429675</v>
      </c>
      <c r="R24" s="93"/>
      <c r="S24" s="19"/>
      <c r="T24" s="222">
        <f>L24+P24+S24</f>
        <v>26.281214566325406</v>
      </c>
    </row>
    <row r="25" spans="1:20" s="98" customFormat="1" ht="15.75">
      <c r="A25" s="89" t="s">
        <v>38</v>
      </c>
      <c r="B25" s="1">
        <v>512.9439134602186</v>
      </c>
      <c r="C25" s="137">
        <v>0.06006</v>
      </c>
      <c r="D25" s="19">
        <f>+B25*C25</f>
        <v>30.80741144242073</v>
      </c>
      <c r="E25" s="1"/>
      <c r="F25" s="235"/>
      <c r="G25" s="19"/>
      <c r="H25" s="1"/>
      <c r="I25" s="2"/>
      <c r="J25" s="19"/>
      <c r="K25" s="1">
        <f>+B25+E25+H25</f>
        <v>512.9439134602186</v>
      </c>
      <c r="L25" s="19">
        <f>+D25+G25+J25</f>
        <v>30.80741144242073</v>
      </c>
      <c r="M25" s="89" t="s">
        <v>38</v>
      </c>
      <c r="N25" s="1">
        <v>1.3646665921032988</v>
      </c>
      <c r="O25" s="137">
        <v>10.369</v>
      </c>
      <c r="P25" s="19">
        <f>+N25*O25</f>
        <v>14.150227893519105</v>
      </c>
      <c r="Q25" s="1"/>
      <c r="R25" s="93"/>
      <c r="S25" s="19"/>
      <c r="T25" s="222">
        <f>L25+P25+S25</f>
        <v>44.95763933593983</v>
      </c>
    </row>
    <row r="26" spans="1:20" s="98" customFormat="1" ht="15.75">
      <c r="A26" s="89" t="s">
        <v>39</v>
      </c>
      <c r="B26" s="1"/>
      <c r="C26" s="137"/>
      <c r="D26" s="19"/>
      <c r="E26" s="1"/>
      <c r="F26" s="235"/>
      <c r="G26" s="19"/>
      <c r="H26" s="1"/>
      <c r="I26" s="2"/>
      <c r="J26" s="19"/>
      <c r="K26" s="1"/>
      <c r="L26" s="19"/>
      <c r="M26" s="89" t="s">
        <v>39</v>
      </c>
      <c r="N26" s="1"/>
      <c r="O26" s="137"/>
      <c r="P26" s="19"/>
      <c r="Q26" s="91"/>
      <c r="R26" s="93"/>
      <c r="S26" s="19"/>
      <c r="T26" s="222"/>
    </row>
    <row r="27" spans="1:20" s="98" customFormat="1" ht="15.75">
      <c r="A27" s="108" t="s">
        <v>33</v>
      </c>
      <c r="B27" s="1">
        <v>57.91488302000648</v>
      </c>
      <c r="C27" s="137">
        <v>0.06067</v>
      </c>
      <c r="D27" s="19">
        <f>+B27*C27</f>
        <v>3.513695952823793</v>
      </c>
      <c r="E27" s="1"/>
      <c r="F27" s="235"/>
      <c r="G27" s="19"/>
      <c r="H27" s="1"/>
      <c r="I27" s="2"/>
      <c r="J27" s="19"/>
      <c r="K27" s="1">
        <f>+B27+E27+H27</f>
        <v>57.91488302000648</v>
      </c>
      <c r="L27" s="19">
        <f>+D27+G27+J27</f>
        <v>3.513695952823793</v>
      </c>
      <c r="M27" s="108" t="s">
        <v>33</v>
      </c>
      <c r="N27" s="1">
        <v>0.16577519999999993</v>
      </c>
      <c r="O27" s="137">
        <v>9.886</v>
      </c>
      <c r="P27" s="19">
        <f>+N27*O27</f>
        <v>1.6388536271999992</v>
      </c>
      <c r="Q27" s="91"/>
      <c r="R27" s="93"/>
      <c r="S27" s="19"/>
      <c r="T27" s="222">
        <f>L27+P27+S27</f>
        <v>5.152549580023792</v>
      </c>
    </row>
    <row r="28" spans="1:20" s="115" customFormat="1" ht="15.75">
      <c r="A28" s="108" t="s">
        <v>34</v>
      </c>
      <c r="B28" s="22">
        <v>175.2767875316129</v>
      </c>
      <c r="C28" s="195">
        <v>0.06067</v>
      </c>
      <c r="D28" s="110">
        <f>+B28*C28</f>
        <v>10.634042699542956</v>
      </c>
      <c r="E28" s="12"/>
      <c r="F28" s="239"/>
      <c r="G28" s="244"/>
      <c r="H28" s="111"/>
      <c r="I28" s="13"/>
      <c r="J28" s="112"/>
      <c r="K28" s="22">
        <f>+B28+E28+H28</f>
        <v>175.2767875316129</v>
      </c>
      <c r="L28" s="110">
        <f>+D28+G28+J28</f>
        <v>10.634042699542956</v>
      </c>
      <c r="M28" s="108" t="s">
        <v>34</v>
      </c>
      <c r="N28" s="22">
        <v>0.275928</v>
      </c>
      <c r="O28" s="195">
        <v>9.565999999999999</v>
      </c>
      <c r="P28" s="110">
        <f>+N28*O28</f>
        <v>2.639527248</v>
      </c>
      <c r="Q28" s="111"/>
      <c r="R28" s="114"/>
      <c r="S28" s="112"/>
      <c r="T28" s="251">
        <f>L28+P28+S28</f>
        <v>13.273569947542956</v>
      </c>
    </row>
    <row r="29" spans="1:20" s="98" customFormat="1" ht="15.75">
      <c r="A29" s="89" t="s">
        <v>35</v>
      </c>
      <c r="B29" s="1">
        <f>SUM(B27:B28)</f>
        <v>233.19167055161938</v>
      </c>
      <c r="C29" s="137"/>
      <c r="D29" s="19">
        <f>SUM(D27:D28)</f>
        <v>14.14773865236675</v>
      </c>
      <c r="E29" s="1"/>
      <c r="F29" s="235"/>
      <c r="G29" s="19"/>
      <c r="H29" s="1"/>
      <c r="I29" s="2"/>
      <c r="J29" s="19"/>
      <c r="K29" s="1">
        <f>+B29+E29+H29</f>
        <v>233.19167055161938</v>
      </c>
      <c r="L29" s="19">
        <f>+D29+G29+J29</f>
        <v>14.14773865236675</v>
      </c>
      <c r="M29" s="89" t="s">
        <v>35</v>
      </c>
      <c r="N29" s="1">
        <f>SUM(N27:N28)</f>
        <v>0.44170319999999996</v>
      </c>
      <c r="O29" s="137"/>
      <c r="P29" s="19">
        <f>SUM(P27:P28)</f>
        <v>4.278380875199999</v>
      </c>
      <c r="Q29" s="91"/>
      <c r="R29" s="93"/>
      <c r="S29" s="19"/>
      <c r="T29" s="222">
        <f>+T27+T28</f>
        <v>18.426119527566748</v>
      </c>
    </row>
    <row r="30" spans="1:20" ht="15.75">
      <c r="A30" s="89" t="s">
        <v>40</v>
      </c>
      <c r="B30" s="1"/>
      <c r="C30" s="137"/>
      <c r="D30" s="19"/>
      <c r="E30" s="8"/>
      <c r="F30" s="235"/>
      <c r="G30" s="19"/>
      <c r="H30" s="60"/>
      <c r="I30" s="2"/>
      <c r="J30" s="103"/>
      <c r="K30" s="1"/>
      <c r="L30" s="19"/>
      <c r="M30" s="89" t="s">
        <v>40</v>
      </c>
      <c r="N30" s="1"/>
      <c r="O30" s="137"/>
      <c r="P30" s="19"/>
      <c r="Q30" s="8"/>
      <c r="R30" s="104"/>
      <c r="S30" s="19"/>
      <c r="T30" s="222"/>
    </row>
    <row r="31" spans="1:20" ht="15.75">
      <c r="A31" s="108" t="s">
        <v>33</v>
      </c>
      <c r="B31" s="1">
        <v>213.08989120645163</v>
      </c>
      <c r="C31" s="137">
        <v>0.05996</v>
      </c>
      <c r="D31" s="19">
        <f>+B31*C31</f>
        <v>12.77686987673884</v>
      </c>
      <c r="E31" s="8"/>
      <c r="F31" s="235"/>
      <c r="G31" s="19"/>
      <c r="H31" s="60"/>
      <c r="I31" s="2"/>
      <c r="J31" s="103"/>
      <c r="K31" s="1">
        <f>+B31+E31+H31</f>
        <v>213.08989120645163</v>
      </c>
      <c r="L31" s="19">
        <f>+D31+G31+J31</f>
        <v>12.77686987673884</v>
      </c>
      <c r="M31" s="108" t="s">
        <v>33</v>
      </c>
      <c r="N31" s="1">
        <v>0.5507677</v>
      </c>
      <c r="O31" s="137">
        <v>6.4559999999999995</v>
      </c>
      <c r="P31" s="19">
        <f>+N31*O31</f>
        <v>3.5557562711999995</v>
      </c>
      <c r="Q31" s="8"/>
      <c r="R31" s="104"/>
      <c r="S31" s="19"/>
      <c r="T31" s="222">
        <f>L31+P31+S31</f>
        <v>16.33262614793884</v>
      </c>
    </row>
    <row r="32" spans="1:20" s="115" customFormat="1" ht="15.75">
      <c r="A32" s="108" t="s">
        <v>34</v>
      </c>
      <c r="B32" s="22">
        <v>486.3626756644295</v>
      </c>
      <c r="C32" s="195">
        <v>0.05996</v>
      </c>
      <c r="D32" s="110">
        <f>+B32*C32</f>
        <v>29.162306032839194</v>
      </c>
      <c r="E32" s="12"/>
      <c r="F32" s="239"/>
      <c r="G32" s="110"/>
      <c r="H32" s="111"/>
      <c r="I32" s="13"/>
      <c r="J32" s="112"/>
      <c r="K32" s="22">
        <f>+B32+E32+H32</f>
        <v>486.3626756644295</v>
      </c>
      <c r="L32" s="110">
        <f>+D32+G32+J32</f>
        <v>29.162306032839194</v>
      </c>
      <c r="M32" s="108" t="s">
        <v>34</v>
      </c>
      <c r="N32" s="22">
        <v>1.0534570829204688</v>
      </c>
      <c r="O32" s="195">
        <v>6.135999999999999</v>
      </c>
      <c r="P32" s="110">
        <f>+N32*O32</f>
        <v>6.4640126607999955</v>
      </c>
      <c r="Q32" s="12"/>
      <c r="R32" s="114"/>
      <c r="S32" s="110"/>
      <c r="T32" s="251">
        <f>L32+P32+S32</f>
        <v>35.62631869363919</v>
      </c>
    </row>
    <row r="33" spans="1:20" ht="15.75">
      <c r="A33" s="89" t="s">
        <v>35</v>
      </c>
      <c r="B33" s="1">
        <f>SUM(B31:B32)</f>
        <v>699.4525668708811</v>
      </c>
      <c r="C33" s="137"/>
      <c r="D33" s="19">
        <f>SUM(D31:D32)</f>
        <v>41.93917590957803</v>
      </c>
      <c r="E33" s="8"/>
      <c r="F33" s="235"/>
      <c r="G33" s="19"/>
      <c r="H33" s="60"/>
      <c r="I33" s="2"/>
      <c r="J33" s="103"/>
      <c r="K33" s="1">
        <f>+B33+E33+H33</f>
        <v>699.4525668708811</v>
      </c>
      <c r="L33" s="19">
        <f>+D33+G33+J33</f>
        <v>41.93917590957803</v>
      </c>
      <c r="M33" s="89" t="s">
        <v>35</v>
      </c>
      <c r="N33" s="1">
        <f>SUM(N31:N32)</f>
        <v>1.6042247829204688</v>
      </c>
      <c r="O33" s="137"/>
      <c r="P33" s="19">
        <f>SUM(P31:P32)</f>
        <v>10.019768931999995</v>
      </c>
      <c r="Q33" s="91"/>
      <c r="R33" s="123"/>
      <c r="S33" s="19"/>
      <c r="T33" s="222">
        <f>+T31+T32</f>
        <v>51.95894484157803</v>
      </c>
    </row>
    <row r="34" spans="1:20" s="45" customFormat="1" ht="21">
      <c r="A34" s="89" t="s">
        <v>78</v>
      </c>
      <c r="B34" s="24">
        <f>+B29+B33</f>
        <v>932.6442374225005</v>
      </c>
      <c r="C34" s="48"/>
      <c r="D34" s="25">
        <f>+D29+D33</f>
        <v>56.08691456194478</v>
      </c>
      <c r="E34" s="16"/>
      <c r="F34" s="240"/>
      <c r="G34" s="246"/>
      <c r="H34" s="50"/>
      <c r="I34" s="17"/>
      <c r="J34" s="124">
        <v>1</v>
      </c>
      <c r="K34" s="24">
        <f>+K29+K33</f>
        <v>932.6442374225005</v>
      </c>
      <c r="L34" s="25">
        <f>+L29+L33</f>
        <v>56.08691456194478</v>
      </c>
      <c r="M34" s="89" t="s">
        <v>79</v>
      </c>
      <c r="N34" s="16">
        <f>+N29+N33</f>
        <v>2.045927982920469</v>
      </c>
      <c r="O34" s="48"/>
      <c r="P34" s="25">
        <f>+P29+P33</f>
        <v>14.298149807199994</v>
      </c>
      <c r="Q34" s="50"/>
      <c r="R34" s="51"/>
      <c r="S34" s="77"/>
      <c r="T34" s="222">
        <f>L34+P34+S34</f>
        <v>70.38506436914477</v>
      </c>
    </row>
    <row r="35" spans="1:20" ht="5.25" customHeight="1">
      <c r="A35" s="89"/>
      <c r="B35" s="1"/>
      <c r="C35" s="137"/>
      <c r="D35" s="19"/>
      <c r="E35" s="8"/>
      <c r="F35" s="235"/>
      <c r="G35" s="242"/>
      <c r="H35" s="60"/>
      <c r="I35" s="2"/>
      <c r="J35" s="103"/>
      <c r="K35" s="1"/>
      <c r="L35" s="19"/>
      <c r="M35" s="89"/>
      <c r="N35" s="1"/>
      <c r="O35" s="137"/>
      <c r="P35" s="19"/>
      <c r="Q35" s="60"/>
      <c r="R35" s="104"/>
      <c r="S35" s="103"/>
      <c r="T35" s="222"/>
    </row>
    <row r="36" spans="1:20" ht="17.25">
      <c r="A36" s="89" t="s">
        <v>41</v>
      </c>
      <c r="B36" s="4">
        <v>1814.317632</v>
      </c>
      <c r="C36" s="189">
        <v>0.06228</v>
      </c>
      <c r="D36" s="94">
        <f>+B36*C36</f>
        <v>112.99570212096</v>
      </c>
      <c r="E36" s="15"/>
      <c r="F36" s="236"/>
      <c r="G36" s="94"/>
      <c r="H36" s="116"/>
      <c r="I36" s="5"/>
      <c r="J36" s="117"/>
      <c r="K36" s="4">
        <f>+B36+E36+H36</f>
        <v>1814.317632</v>
      </c>
      <c r="L36" s="94">
        <f>+D36+G36+J36</f>
        <v>112.99570212096</v>
      </c>
      <c r="M36" s="127" t="s">
        <v>33</v>
      </c>
      <c r="N36" s="1">
        <v>2.726976</v>
      </c>
      <c r="O36" s="137">
        <v>0</v>
      </c>
      <c r="P36" s="19">
        <f>+N36*O36</f>
        <v>0</v>
      </c>
      <c r="Q36" s="15">
        <v>2.4E-05</v>
      </c>
      <c r="R36" s="260">
        <v>20700</v>
      </c>
      <c r="S36" s="94">
        <f>+Q36*R36</f>
        <v>0.4968</v>
      </c>
      <c r="T36" s="222">
        <f>L36+P36+S36</f>
        <v>113.49250212096</v>
      </c>
    </row>
    <row r="37" spans="1:20" ht="9.75" customHeight="1">
      <c r="A37" s="89"/>
      <c r="B37" s="4"/>
      <c r="C37" s="189"/>
      <c r="D37" s="94"/>
      <c r="E37" s="15"/>
      <c r="F37" s="236"/>
      <c r="G37" s="94"/>
      <c r="H37" s="116"/>
      <c r="I37" s="5"/>
      <c r="J37" s="117"/>
      <c r="K37" s="4"/>
      <c r="L37" s="94"/>
      <c r="M37" s="127"/>
      <c r="N37" s="4"/>
      <c r="O37" s="189"/>
      <c r="P37" s="94"/>
      <c r="Q37" s="15"/>
      <c r="R37" s="97"/>
      <c r="S37" s="94"/>
      <c r="T37" s="222"/>
    </row>
    <row r="38" spans="1:20" s="45" customFormat="1" ht="16.5" thickBot="1">
      <c r="A38" s="99" t="s">
        <v>42</v>
      </c>
      <c r="B38" s="18">
        <f>+B24+B25+B34+B36</f>
        <v>3437.7602381642505</v>
      </c>
      <c r="C38" s="191"/>
      <c r="D38" s="23">
        <f>+D24+D25+D34+D36</f>
        <v>214.87604452734735</v>
      </c>
      <c r="E38" s="6">
        <f>+E24+E25+E34+E36</f>
        <v>83.9957074427654</v>
      </c>
      <c r="F38" s="7"/>
      <c r="G38" s="23">
        <f>+G24+G25+G34+G36</f>
        <v>5.405963731016381</v>
      </c>
      <c r="H38" s="119"/>
      <c r="I38" s="7"/>
      <c r="J38" s="120"/>
      <c r="K38" s="18">
        <f>+K24+K25+K34+K36</f>
        <v>3521.7559456070157</v>
      </c>
      <c r="L38" s="23">
        <f>+L24+L25+L34+L36</f>
        <v>220.28200825836373</v>
      </c>
      <c r="M38" s="99" t="e">
        <f>+M24+M25+M34+M36</f>
        <v>#VALUE!</v>
      </c>
      <c r="N38" s="128">
        <f>+N24+N25+N34+N36</f>
        <v>7.051764060476607</v>
      </c>
      <c r="O38" s="191"/>
      <c r="P38" s="23">
        <f>+P24+P25+P34+P36</f>
        <v>34.33761213400629</v>
      </c>
      <c r="Q38" s="247">
        <f>+Q24+Q25+Q34+Q36</f>
        <v>261.85018672429675</v>
      </c>
      <c r="R38" s="102"/>
      <c r="S38" s="248">
        <f>+S24+S25+S34+S36</f>
        <v>0.4968</v>
      </c>
      <c r="T38" s="250">
        <f>L38+P38+S38</f>
        <v>255.11642039237003</v>
      </c>
    </row>
    <row r="39" spans="1:20" ht="6" customHeight="1" thickBot="1">
      <c r="A39" s="89"/>
      <c r="B39" s="1"/>
      <c r="C39" s="137"/>
      <c r="D39" s="19"/>
      <c r="E39" s="8"/>
      <c r="F39" s="2"/>
      <c r="G39" s="242"/>
      <c r="H39" s="60"/>
      <c r="I39" s="2"/>
      <c r="J39" s="103"/>
      <c r="K39" s="1"/>
      <c r="L39" s="19"/>
      <c r="M39" s="89"/>
      <c r="N39" s="1"/>
      <c r="O39" s="137"/>
      <c r="P39" s="19"/>
      <c r="Q39" s="60"/>
      <c r="R39" s="104"/>
      <c r="S39" s="103"/>
      <c r="T39" s="222"/>
    </row>
    <row r="40" spans="1:20" ht="15.75">
      <c r="A40" s="82" t="s">
        <v>43</v>
      </c>
      <c r="B40" s="20"/>
      <c r="C40" s="193"/>
      <c r="D40" s="21"/>
      <c r="E40" s="10"/>
      <c r="F40" s="11"/>
      <c r="G40" s="243"/>
      <c r="H40" s="61"/>
      <c r="I40" s="11"/>
      <c r="J40" s="105"/>
      <c r="K40" s="20"/>
      <c r="L40" s="21"/>
      <c r="M40" s="82" t="s">
        <v>43</v>
      </c>
      <c r="N40" s="20"/>
      <c r="O40" s="193"/>
      <c r="P40" s="21"/>
      <c r="Q40" s="61"/>
      <c r="R40" s="107"/>
      <c r="S40" s="105"/>
      <c r="T40" s="88"/>
    </row>
    <row r="41" spans="1:20" ht="15.75">
      <c r="A41" s="89" t="s">
        <v>44</v>
      </c>
      <c r="B41" s="1"/>
      <c r="C41" s="137"/>
      <c r="D41" s="19"/>
      <c r="E41" s="8"/>
      <c r="F41" s="2"/>
      <c r="G41" s="242"/>
      <c r="H41" s="60"/>
      <c r="I41" s="2"/>
      <c r="J41" s="103"/>
      <c r="K41" s="1"/>
      <c r="L41" s="19"/>
      <c r="M41" s="89" t="s">
        <v>44</v>
      </c>
      <c r="N41" s="1"/>
      <c r="O41" s="137"/>
      <c r="P41" s="19"/>
      <c r="Q41" s="60"/>
      <c r="R41" s="104"/>
      <c r="S41" s="103"/>
      <c r="T41" s="222"/>
    </row>
    <row r="42" spans="1:20" ht="15.75">
      <c r="A42" s="108" t="s">
        <v>33</v>
      </c>
      <c r="B42" s="1">
        <v>124.52744092300853</v>
      </c>
      <c r="C42" s="137">
        <v>0.06213</v>
      </c>
      <c r="D42" s="19">
        <f>+B42*C42</f>
        <v>7.736889904546519</v>
      </c>
      <c r="E42" s="8"/>
      <c r="F42" s="2"/>
      <c r="G42" s="242"/>
      <c r="H42" s="60"/>
      <c r="I42" s="2"/>
      <c r="J42" s="103"/>
      <c r="K42" s="1">
        <f>+B42+E42+H42</f>
        <v>124.52744092300853</v>
      </c>
      <c r="L42" s="19">
        <f>+D42+G42+J42</f>
        <v>7.736889904546519</v>
      </c>
      <c r="M42" s="108" t="s">
        <v>33</v>
      </c>
      <c r="N42" s="1">
        <v>0.3367610340093604</v>
      </c>
      <c r="O42" s="137">
        <v>10.256</v>
      </c>
      <c r="P42" s="19">
        <f>+N42*O42</f>
        <v>3.4538211648000003</v>
      </c>
      <c r="Q42" s="60"/>
      <c r="R42" s="104"/>
      <c r="S42" s="103"/>
      <c r="T42" s="222">
        <f>L42+P42+S42</f>
        <v>11.19071106934652</v>
      </c>
    </row>
    <row r="43" spans="1:20" s="115" customFormat="1" ht="15.75">
      <c r="A43" s="108" t="s">
        <v>34</v>
      </c>
      <c r="B43" s="22">
        <v>72.840822775</v>
      </c>
      <c r="C43" s="195">
        <v>0.06213</v>
      </c>
      <c r="D43" s="110">
        <f>+B43*C43</f>
        <v>4.52560031901075</v>
      </c>
      <c r="E43" s="12"/>
      <c r="F43" s="13"/>
      <c r="G43" s="244"/>
      <c r="H43" s="111"/>
      <c r="I43" s="13"/>
      <c r="J43" s="112"/>
      <c r="K43" s="22">
        <f>+B43+E43+H43</f>
        <v>72.840822775</v>
      </c>
      <c r="L43" s="110">
        <f>+D43+G43+J43</f>
        <v>4.52560031901075</v>
      </c>
      <c r="M43" s="108" t="s">
        <v>34</v>
      </c>
      <c r="N43" s="22">
        <v>0.18825339999999993</v>
      </c>
      <c r="O43" s="195">
        <v>9.936</v>
      </c>
      <c r="P43" s="110">
        <f>+N43*O43</f>
        <v>1.8704857823999994</v>
      </c>
      <c r="Q43" s="111"/>
      <c r="R43" s="114"/>
      <c r="S43" s="112"/>
      <c r="T43" s="251">
        <f>L43+P43+S43</f>
        <v>6.3960861014107495</v>
      </c>
    </row>
    <row r="44" spans="1:20" ht="15.75">
      <c r="A44" s="89" t="s">
        <v>35</v>
      </c>
      <c r="B44" s="1">
        <f>SUM(B42:B43)</f>
        <v>197.36826369800855</v>
      </c>
      <c r="C44" s="137"/>
      <c r="D44" s="19">
        <f>SUM(D42:D43)</f>
        <v>12.262490223557268</v>
      </c>
      <c r="E44" s="8"/>
      <c r="F44" s="2"/>
      <c r="G44" s="242"/>
      <c r="H44" s="60"/>
      <c r="I44" s="2"/>
      <c r="J44" s="103"/>
      <c r="K44" s="1">
        <f>+B44+E44+H44</f>
        <v>197.36826369800855</v>
      </c>
      <c r="L44" s="19">
        <f>+D44+G44+J44</f>
        <v>12.262490223557268</v>
      </c>
      <c r="M44" s="89" t="s">
        <v>35</v>
      </c>
      <c r="N44" s="1">
        <f>SUM(N42:N43)</f>
        <v>0.5250144340093603</v>
      </c>
      <c r="O44" s="137"/>
      <c r="P44" s="19">
        <f>SUM(P42:P43)</f>
        <v>5.3243069472</v>
      </c>
      <c r="Q44" s="60"/>
      <c r="R44" s="104"/>
      <c r="S44" s="103"/>
      <c r="T44" s="222">
        <f>+T42+T43</f>
        <v>17.58679717075727</v>
      </c>
    </row>
    <row r="45" spans="1:20" s="115" customFormat="1" ht="15.75">
      <c r="A45" s="89" t="s">
        <v>80</v>
      </c>
      <c r="B45" s="22">
        <v>115.73996951207297</v>
      </c>
      <c r="C45" s="195">
        <v>0.21860999999999997</v>
      </c>
      <c r="D45" s="110">
        <f>+B45*C45</f>
        <v>25.30191473503427</v>
      </c>
      <c r="E45" s="12"/>
      <c r="F45" s="13"/>
      <c r="G45" s="244"/>
      <c r="H45" s="111"/>
      <c r="I45" s="13"/>
      <c r="J45" s="112"/>
      <c r="K45" s="22">
        <f>+B45+E45+H45</f>
        <v>115.73996951207297</v>
      </c>
      <c r="L45" s="110">
        <f>+D45+G45+J45</f>
        <v>25.30191473503427</v>
      </c>
      <c r="M45" s="89" t="s">
        <v>45</v>
      </c>
      <c r="N45" s="22"/>
      <c r="O45" s="113"/>
      <c r="P45" s="110"/>
      <c r="Q45" s="111"/>
      <c r="R45" s="114"/>
      <c r="S45" s="112"/>
      <c r="T45" s="251">
        <f>L45+P45+S45</f>
        <v>25.30191473503427</v>
      </c>
    </row>
    <row r="46" spans="1:20" s="45" customFormat="1" ht="16.5" thickBot="1">
      <c r="A46" s="99" t="s">
        <v>28</v>
      </c>
      <c r="B46" s="18">
        <f>+B44+B45</f>
        <v>313.1082332100815</v>
      </c>
      <c r="C46" s="191"/>
      <c r="D46" s="23">
        <f>+D44+D45</f>
        <v>37.56440495859154</v>
      </c>
      <c r="E46" s="6"/>
      <c r="F46" s="7"/>
      <c r="G46" s="241"/>
      <c r="H46" s="119"/>
      <c r="I46" s="7"/>
      <c r="J46" s="120"/>
      <c r="K46" s="18">
        <f>+B46+E46+H46</f>
        <v>313.1082332100815</v>
      </c>
      <c r="L46" s="23">
        <f>+D46+G46+J46</f>
        <v>37.56440495859154</v>
      </c>
      <c r="M46" s="99" t="s">
        <v>28</v>
      </c>
      <c r="N46" s="18">
        <f>+N44+N45</f>
        <v>0.5250144340093603</v>
      </c>
      <c r="O46" s="101"/>
      <c r="P46" s="23">
        <f>+P44+P45</f>
        <v>5.3243069472</v>
      </c>
      <c r="Q46" s="119"/>
      <c r="R46" s="102"/>
      <c r="S46" s="120"/>
      <c r="T46" s="250">
        <f>+T44+T45</f>
        <v>42.88871190579154</v>
      </c>
    </row>
    <row r="47" spans="1:20" ht="15" customHeight="1">
      <c r="A47" s="89"/>
      <c r="B47" s="1"/>
      <c r="C47" s="137"/>
      <c r="D47" s="19"/>
      <c r="E47" s="8"/>
      <c r="F47" s="2"/>
      <c r="G47" s="242"/>
      <c r="H47" s="60"/>
      <c r="I47" s="2"/>
      <c r="J47" s="103"/>
      <c r="K47" s="1"/>
      <c r="L47" s="19"/>
      <c r="M47" s="89"/>
      <c r="N47" s="1"/>
      <c r="O47" s="92"/>
      <c r="P47" s="19"/>
      <c r="Q47" s="60"/>
      <c r="R47" s="104"/>
      <c r="S47" s="103"/>
      <c r="T47" s="222"/>
    </row>
    <row r="48" spans="1:20" ht="15.75">
      <c r="A48" s="29" t="s">
        <v>46</v>
      </c>
      <c r="B48" s="24">
        <f>+B11+B21+B38+B46</f>
        <v>9721.989780651074</v>
      </c>
      <c r="C48" s="48"/>
      <c r="D48" s="25">
        <f>+D11+D21+D38+D46</f>
        <v>907.9597024645394</v>
      </c>
      <c r="E48" s="16">
        <f>+E11+E21+E38+E46</f>
        <v>1477.8942673043127</v>
      </c>
      <c r="F48" s="17"/>
      <c r="G48" s="25">
        <f>+G11+G21+G38+G46</f>
        <v>111.44082320769597</v>
      </c>
      <c r="H48" s="16">
        <f>+H11+H21+H38+H46</f>
        <v>155.36393409298051</v>
      </c>
      <c r="I48" s="17"/>
      <c r="J48" s="25">
        <f>+J11+J21+J38+J46</f>
        <v>9.368445225806726</v>
      </c>
      <c r="K48" s="24">
        <f>+B48+E48+H48</f>
        <v>11355.247982048368</v>
      </c>
      <c r="L48" s="25">
        <f>+D48+G48+J48</f>
        <v>1028.7689708980422</v>
      </c>
      <c r="M48" s="29" t="s">
        <v>46</v>
      </c>
      <c r="N48" s="125">
        <f>+N11+N21+N38+N46</f>
        <v>15.305774974936556</v>
      </c>
      <c r="O48" s="129"/>
      <c r="P48" s="25">
        <f>+P11+P21+P38+P46</f>
        <v>111.1632528711969</v>
      </c>
      <c r="Q48" s="16">
        <f>+Q11+Q21+Q38+Q46</f>
        <v>267.2896502969467</v>
      </c>
      <c r="R48" s="51"/>
      <c r="S48" s="25">
        <f>+S11+S21+S38+S46</f>
        <v>60.875499869100615</v>
      </c>
      <c r="T48" s="222">
        <f>L48+P48+S48</f>
        <v>1200.8077236383397</v>
      </c>
    </row>
    <row r="49" spans="1:20" ht="6" customHeight="1" thickBot="1">
      <c r="A49" s="89"/>
      <c r="B49" s="1"/>
      <c r="C49" s="137"/>
      <c r="D49" s="19"/>
      <c r="E49" s="8"/>
      <c r="F49" s="2"/>
      <c r="G49" s="242"/>
      <c r="H49" s="60"/>
      <c r="I49" s="2"/>
      <c r="J49" s="103"/>
      <c r="K49" s="1"/>
      <c r="L49" s="19"/>
      <c r="M49" s="89"/>
      <c r="N49" s="1"/>
      <c r="O49" s="92"/>
      <c r="P49" s="19"/>
      <c r="Q49" s="60"/>
      <c r="R49" s="104"/>
      <c r="S49" s="103"/>
      <c r="T49" s="222"/>
    </row>
    <row r="50" spans="1:20" ht="18">
      <c r="A50" s="130" t="s">
        <v>47</v>
      </c>
      <c r="B50" s="20"/>
      <c r="C50" s="193"/>
      <c r="D50" s="21"/>
      <c r="E50" s="10"/>
      <c r="F50" s="11"/>
      <c r="G50" s="243"/>
      <c r="H50" s="61"/>
      <c r="I50" s="11"/>
      <c r="J50" s="105"/>
      <c r="K50" s="20"/>
      <c r="L50" s="21"/>
      <c r="M50" s="130" t="s">
        <v>47</v>
      </c>
      <c r="N50" s="20"/>
      <c r="O50" s="106"/>
      <c r="P50" s="21"/>
      <c r="Q50" s="61"/>
      <c r="R50" s="107"/>
      <c r="S50" s="105"/>
      <c r="T50" s="88"/>
    </row>
    <row r="51" spans="1:20" ht="18">
      <c r="A51" s="89" t="s">
        <v>48</v>
      </c>
      <c r="B51" s="1">
        <v>108.41148299999999</v>
      </c>
      <c r="C51" s="137">
        <f>+D51/B51</f>
        <v>0.06203849989901729</v>
      </c>
      <c r="D51" s="19">
        <v>6.725685777147814</v>
      </c>
      <c r="E51" s="8"/>
      <c r="F51" s="2"/>
      <c r="G51" s="242"/>
      <c r="H51" s="60"/>
      <c r="I51" s="2"/>
      <c r="J51" s="103"/>
      <c r="K51" s="1">
        <f>+B51+E51+H51</f>
        <v>108.41148299999999</v>
      </c>
      <c r="L51" s="19">
        <f>+D51+G51+J51</f>
        <v>6.725685777147814</v>
      </c>
      <c r="M51" s="80"/>
      <c r="N51" s="1"/>
      <c r="O51" s="92"/>
      <c r="P51" s="19"/>
      <c r="Q51" s="60"/>
      <c r="R51" s="104"/>
      <c r="S51" s="103"/>
      <c r="T51" s="222">
        <f>L51+P51+S51</f>
        <v>6.725685777147814</v>
      </c>
    </row>
    <row r="52" spans="1:20" ht="18">
      <c r="A52" s="89" t="s">
        <v>49</v>
      </c>
      <c r="B52" s="1">
        <v>179.928</v>
      </c>
      <c r="C52" s="137">
        <f>+D52/B52</f>
        <v>0.06211977013027433</v>
      </c>
      <c r="D52" s="19">
        <v>11.177086</v>
      </c>
      <c r="E52" s="8"/>
      <c r="F52" s="2"/>
      <c r="G52" s="242"/>
      <c r="H52" s="60"/>
      <c r="I52" s="2"/>
      <c r="J52" s="103"/>
      <c r="K52" s="1">
        <f>+B52+E52+H52</f>
        <v>179.928</v>
      </c>
      <c r="L52" s="19">
        <f>+D52+G52+J52</f>
        <v>11.177086</v>
      </c>
      <c r="M52" s="80"/>
      <c r="N52" s="1"/>
      <c r="O52" s="92"/>
      <c r="P52" s="19"/>
      <c r="Q52" s="60"/>
      <c r="R52" s="104"/>
      <c r="S52" s="103"/>
      <c r="T52" s="222">
        <f>L52+P52+S52</f>
        <v>11.177086</v>
      </c>
    </row>
    <row r="53" spans="1:20" ht="18">
      <c r="A53" s="89" t="s">
        <v>50</v>
      </c>
      <c r="B53" s="22">
        <v>189</v>
      </c>
      <c r="C53" s="195">
        <f>+D53/B53</f>
        <v>0.04909907952380953</v>
      </c>
      <c r="D53" s="19">
        <v>9.27972603</v>
      </c>
      <c r="E53" s="8"/>
      <c r="F53" s="2"/>
      <c r="G53" s="242"/>
      <c r="H53" s="60"/>
      <c r="I53" s="2"/>
      <c r="J53" s="103"/>
      <c r="K53" s="22">
        <f>+B53+E53+H53</f>
        <v>189</v>
      </c>
      <c r="L53" s="110">
        <f>+D53+G53+J53</f>
        <v>9.27972603</v>
      </c>
      <c r="M53" s="80"/>
      <c r="N53" s="1"/>
      <c r="O53" s="92"/>
      <c r="P53" s="19"/>
      <c r="Q53" s="60"/>
      <c r="R53" s="104"/>
      <c r="S53" s="103"/>
      <c r="T53" s="251">
        <f>L53+P53+S53</f>
        <v>9.27972603</v>
      </c>
    </row>
    <row r="54" spans="1:20" s="115" customFormat="1" ht="15.75">
      <c r="A54" s="89" t="s">
        <v>51</v>
      </c>
      <c r="B54" s="1">
        <v>477.339483</v>
      </c>
      <c r="C54" s="137">
        <f>+D54/B54</f>
        <v>0.05694583996343713</v>
      </c>
      <c r="D54" s="19">
        <v>27.182497807147815</v>
      </c>
      <c r="E54" s="12"/>
      <c r="F54" s="13"/>
      <c r="G54" s="244"/>
      <c r="H54" s="111"/>
      <c r="I54" s="13"/>
      <c r="J54" s="112"/>
      <c r="K54" s="1">
        <f>+B54+E54+H54</f>
        <v>477.339483</v>
      </c>
      <c r="L54" s="19">
        <f>+D54+G54+J54</f>
        <v>27.182497807147815</v>
      </c>
      <c r="M54" s="131" t="s">
        <v>52</v>
      </c>
      <c r="N54" s="22"/>
      <c r="O54" s="113"/>
      <c r="P54" s="110"/>
      <c r="Q54" s="111"/>
      <c r="R54" s="114"/>
      <c r="S54" s="112"/>
      <c r="T54" s="222">
        <f>L54+P54+S54</f>
        <v>27.182497807147815</v>
      </c>
    </row>
    <row r="55" spans="1:20" s="115" customFormat="1" ht="15.75">
      <c r="A55" s="89"/>
      <c r="B55" s="1"/>
      <c r="C55" s="137"/>
      <c r="D55" s="19"/>
      <c r="E55" s="12"/>
      <c r="F55" s="13"/>
      <c r="G55" s="244"/>
      <c r="H55" s="111"/>
      <c r="I55" s="13"/>
      <c r="J55" s="112"/>
      <c r="K55" s="1"/>
      <c r="L55" s="19"/>
      <c r="M55" s="131"/>
      <c r="N55" s="22"/>
      <c r="O55" s="113"/>
      <c r="P55" s="110"/>
      <c r="Q55" s="111"/>
      <c r="R55" s="114"/>
      <c r="S55" s="112"/>
      <c r="T55" s="222"/>
    </row>
    <row r="56" spans="1:20" s="115" customFormat="1" ht="15.75">
      <c r="A56" s="89" t="s">
        <v>53</v>
      </c>
      <c r="B56" s="1"/>
      <c r="C56" s="137"/>
      <c r="D56" s="19">
        <v>0</v>
      </c>
      <c r="E56" s="12"/>
      <c r="F56" s="13"/>
      <c r="G56" s="244"/>
      <c r="H56" s="111"/>
      <c r="I56" s="13"/>
      <c r="J56" s="112"/>
      <c r="K56" s="1"/>
      <c r="L56" s="19">
        <v>0</v>
      </c>
      <c r="M56" s="131"/>
      <c r="N56" s="22"/>
      <c r="O56" s="113"/>
      <c r="P56" s="110"/>
      <c r="Q56" s="111"/>
      <c r="R56" s="114"/>
      <c r="S56" s="112"/>
      <c r="T56" s="222">
        <v>0</v>
      </c>
    </row>
    <row r="57" spans="1:20" s="45" customFormat="1" ht="21.75" thickBot="1">
      <c r="A57" s="99" t="s">
        <v>54</v>
      </c>
      <c r="B57" s="18">
        <f>SUM(B54:B54)</f>
        <v>477.339483</v>
      </c>
      <c r="C57" s="191"/>
      <c r="D57" s="23">
        <f>SUM(D54:D54)</f>
        <v>27.182497807147815</v>
      </c>
      <c r="E57" s="6"/>
      <c r="F57" s="7"/>
      <c r="G57" s="241"/>
      <c r="H57" s="119"/>
      <c r="I57" s="7"/>
      <c r="J57" s="120"/>
      <c r="K57" s="18">
        <f>SUM(K54:K54)</f>
        <v>477.339483</v>
      </c>
      <c r="L57" s="23">
        <f>SUM(L54:L54)</f>
        <v>27.182497807147815</v>
      </c>
      <c r="M57" s="99" t="s">
        <v>81</v>
      </c>
      <c r="N57" s="18"/>
      <c r="O57" s="101"/>
      <c r="P57" s="23"/>
      <c r="Q57" s="119"/>
      <c r="R57" s="102"/>
      <c r="S57" s="120"/>
      <c r="T57" s="252">
        <f>SUM(T54:T54)</f>
        <v>27.182497807147815</v>
      </c>
    </row>
    <row r="58" spans="1:20" s="45" customFormat="1" ht="9" customHeight="1">
      <c r="A58" s="29"/>
      <c r="B58" s="24"/>
      <c r="C58" s="48"/>
      <c r="D58" s="25"/>
      <c r="E58" s="16"/>
      <c r="F58" s="17"/>
      <c r="G58" s="246"/>
      <c r="H58" s="50"/>
      <c r="I58" s="17"/>
      <c r="J58" s="77"/>
      <c r="K58" s="24"/>
      <c r="L58" s="25"/>
      <c r="M58" s="29"/>
      <c r="N58" s="24"/>
      <c r="O58" s="126"/>
      <c r="P58" s="25"/>
      <c r="Q58" s="50"/>
      <c r="R58" s="51"/>
      <c r="S58" s="77"/>
      <c r="T58" s="253"/>
    </row>
    <row r="59" spans="1:20" s="136" customFormat="1" ht="18">
      <c r="A59" s="80" t="s">
        <v>55</v>
      </c>
      <c r="B59" s="26">
        <f>+B48+B57</f>
        <v>10199.329263651074</v>
      </c>
      <c r="C59" s="135"/>
      <c r="D59" s="133">
        <f>+D48+D57</f>
        <v>935.1422002716872</v>
      </c>
      <c r="E59" s="26">
        <f>+E48+E57</f>
        <v>1477.8942673043127</v>
      </c>
      <c r="F59" s="132"/>
      <c r="G59" s="133">
        <f>+G48+G57</f>
        <v>111.44082320769597</v>
      </c>
      <c r="H59" s="26">
        <f>+H48+H57</f>
        <v>155.36393409298051</v>
      </c>
      <c r="I59" s="132"/>
      <c r="J59" s="133">
        <f>+J48+J57</f>
        <v>9.368445225806726</v>
      </c>
      <c r="K59" s="26">
        <f>+B59+E59+H59</f>
        <v>11832.587465048367</v>
      </c>
      <c r="L59" s="133">
        <f>+D59+G59+J59</f>
        <v>1055.9514687051899</v>
      </c>
      <c r="M59" s="80" t="s">
        <v>55</v>
      </c>
      <c r="N59" s="26">
        <f>+N48+N57</f>
        <v>15.305774974936556</v>
      </c>
      <c r="O59" s="134"/>
      <c r="P59" s="133">
        <f>+P48+P57</f>
        <v>111.1632528711969</v>
      </c>
      <c r="Q59" s="26">
        <f>+Q48+Q57</f>
        <v>267.2896502969467</v>
      </c>
      <c r="R59" s="135"/>
      <c r="S59" s="133">
        <f>+S48+S57</f>
        <v>60.875499869100615</v>
      </c>
      <c r="T59" s="254">
        <f>+T48+T57</f>
        <v>1227.9902214454876</v>
      </c>
    </row>
    <row r="60" spans="1:20" ht="6.75" customHeight="1">
      <c r="A60" s="89"/>
      <c r="B60" s="1"/>
      <c r="C60" s="137"/>
      <c r="D60" s="19"/>
      <c r="E60" s="1"/>
      <c r="F60" s="2"/>
      <c r="G60" s="19"/>
      <c r="H60" s="1"/>
      <c r="I60" s="2"/>
      <c r="J60" s="19"/>
      <c r="K60" s="1"/>
      <c r="L60" s="19"/>
      <c r="M60" s="89"/>
      <c r="N60" s="1"/>
      <c r="O60" s="92"/>
      <c r="P60" s="19"/>
      <c r="Q60" s="1"/>
      <c r="R60" s="137"/>
      <c r="S60" s="19"/>
      <c r="T60" s="222"/>
    </row>
    <row r="61" spans="1:20" s="79" customFormat="1" ht="15.75">
      <c r="A61" s="29" t="s">
        <v>56</v>
      </c>
      <c r="B61" s="24">
        <v>33.859</v>
      </c>
      <c r="C61" s="48">
        <f>+D61/B61</f>
        <v>0.0283841223899111</v>
      </c>
      <c r="D61" s="25">
        <v>0.961058</v>
      </c>
      <c r="E61" s="24"/>
      <c r="F61" s="17"/>
      <c r="G61" s="25"/>
      <c r="H61" s="24"/>
      <c r="I61" s="17"/>
      <c r="J61" s="25"/>
      <c r="K61" s="24">
        <f>+B61+E61+H61</f>
        <v>33.859</v>
      </c>
      <c r="L61" s="25">
        <f>+D61+G61+J61</f>
        <v>0.961058</v>
      </c>
      <c r="M61" s="29" t="s">
        <v>57</v>
      </c>
      <c r="N61" s="24"/>
      <c r="O61" s="126"/>
      <c r="P61" s="25"/>
      <c r="Q61" s="24"/>
      <c r="R61" s="48"/>
      <c r="S61" s="25"/>
      <c r="T61" s="253">
        <f>L61+P61+S61</f>
        <v>0.961058</v>
      </c>
    </row>
    <row r="62" spans="1:20" ht="4.5" customHeight="1">
      <c r="A62" s="89"/>
      <c r="B62" s="1"/>
      <c r="C62" s="137"/>
      <c r="D62" s="19"/>
      <c r="E62" s="1"/>
      <c r="F62" s="2"/>
      <c r="G62" s="19"/>
      <c r="H62" s="1"/>
      <c r="I62" s="2"/>
      <c r="J62" s="19"/>
      <c r="K62" s="1"/>
      <c r="L62" s="19"/>
      <c r="M62" s="89"/>
      <c r="N62" s="1"/>
      <c r="O62" s="92"/>
      <c r="P62" s="19"/>
      <c r="Q62" s="1"/>
      <c r="R62" s="137"/>
      <c r="S62" s="19"/>
      <c r="T62" s="222"/>
    </row>
    <row r="63" spans="1:20" s="136" customFormat="1" ht="21" thickBot="1">
      <c r="A63" s="138" t="s">
        <v>58</v>
      </c>
      <c r="B63" s="31">
        <f>+B59+B61</f>
        <v>10233.188263651075</v>
      </c>
      <c r="C63" s="142"/>
      <c r="D63" s="140">
        <f>+D59+D61</f>
        <v>936.1032582716872</v>
      </c>
      <c r="E63" s="31">
        <f>+E59+E61</f>
        <v>1477.8942673043127</v>
      </c>
      <c r="F63" s="139"/>
      <c r="G63" s="140">
        <f>+G59+G61</f>
        <v>111.44082320769597</v>
      </c>
      <c r="H63" s="31">
        <f>+H59+H61</f>
        <v>155.36393409298051</v>
      </c>
      <c r="I63" s="139"/>
      <c r="J63" s="140">
        <f>+J59+J61</f>
        <v>9.368445225806726</v>
      </c>
      <c r="K63" s="31">
        <f>+B63+E63+H63</f>
        <v>11866.446465048368</v>
      </c>
      <c r="L63" s="140">
        <f>+D63+G63+J63</f>
        <v>1056.9125267051897</v>
      </c>
      <c r="M63" s="138" t="s">
        <v>58</v>
      </c>
      <c r="N63" s="31">
        <f>+N59+N61</f>
        <v>15.305774974936556</v>
      </c>
      <c r="O63" s="141"/>
      <c r="P63" s="140">
        <f>+P59+P61</f>
        <v>111.1632528711969</v>
      </c>
      <c r="Q63" s="31">
        <f>+Q59+Q61</f>
        <v>267.2896502969467</v>
      </c>
      <c r="R63" s="142"/>
      <c r="S63" s="140">
        <f>+S59+S61</f>
        <v>60.875499869100615</v>
      </c>
      <c r="T63" s="255">
        <f>+T59+T61</f>
        <v>1228.9512794454877</v>
      </c>
    </row>
    <row r="64" spans="1:20" s="136" customFormat="1" ht="20.25">
      <c r="A64" s="80"/>
      <c r="B64" s="33"/>
      <c r="C64" s="145"/>
      <c r="D64" s="144"/>
      <c r="E64" s="33"/>
      <c r="F64" s="143"/>
      <c r="G64" s="144"/>
      <c r="H64" s="33"/>
      <c r="I64" s="143"/>
      <c r="J64" s="144"/>
      <c r="K64" s="33"/>
      <c r="L64" s="144"/>
      <c r="M64" s="80"/>
      <c r="N64" s="33"/>
      <c r="O64" s="36"/>
      <c r="P64" s="144"/>
      <c r="Q64" s="33"/>
      <c r="R64" s="145"/>
      <c r="S64" s="144"/>
      <c r="T64" s="256"/>
    </row>
    <row r="65" spans="1:20" s="79" customFormat="1" ht="21">
      <c r="A65" s="29" t="s">
        <v>82</v>
      </c>
      <c r="B65" s="35"/>
      <c r="C65" s="146"/>
      <c r="D65" s="147">
        <v>15.5</v>
      </c>
      <c r="E65" s="35"/>
      <c r="F65" s="146"/>
      <c r="G65" s="147"/>
      <c r="H65" s="35"/>
      <c r="I65" s="146"/>
      <c r="J65" s="147"/>
      <c r="K65" s="35"/>
      <c r="L65" s="147">
        <f>D65+G65+J65</f>
        <v>15.5</v>
      </c>
      <c r="M65" s="29"/>
      <c r="N65" s="35"/>
      <c r="O65" s="148"/>
      <c r="P65" s="147"/>
      <c r="Q65" s="35"/>
      <c r="R65" s="149"/>
      <c r="S65" s="147"/>
      <c r="T65" s="253">
        <f>L65+P65+S65</f>
        <v>15.5</v>
      </c>
    </row>
    <row r="66" spans="1:20" s="136" customFormat="1" ht="21" thickBot="1">
      <c r="A66" s="138" t="s">
        <v>59</v>
      </c>
      <c r="B66" s="31"/>
      <c r="C66" s="139"/>
      <c r="D66" s="140">
        <f>D63+D65</f>
        <v>951.6032582716872</v>
      </c>
      <c r="E66" s="31"/>
      <c r="F66" s="139"/>
      <c r="G66" s="140"/>
      <c r="H66" s="31"/>
      <c r="I66" s="139"/>
      <c r="J66" s="140"/>
      <c r="K66" s="31"/>
      <c r="L66" s="140">
        <f>L63+L65</f>
        <v>1072.4125267051897</v>
      </c>
      <c r="M66" s="138"/>
      <c r="N66" s="31"/>
      <c r="O66" s="141"/>
      <c r="P66" s="140"/>
      <c r="Q66" s="31"/>
      <c r="R66" s="142"/>
      <c r="S66" s="140"/>
      <c r="T66" s="255">
        <f>T63+T65</f>
        <v>1244.4512794454877</v>
      </c>
    </row>
    <row r="67" spans="1:20" s="136" customFormat="1" ht="20.25">
      <c r="A67" s="150" t="s">
        <v>60</v>
      </c>
      <c r="B67" s="37"/>
      <c r="C67" s="143"/>
      <c r="D67" s="41"/>
      <c r="E67" s="37"/>
      <c r="F67" s="143"/>
      <c r="G67" s="41"/>
      <c r="H67" s="37"/>
      <c r="I67" s="143"/>
      <c r="J67" s="41"/>
      <c r="K67" s="37"/>
      <c r="L67" s="41"/>
      <c r="M67" s="40"/>
      <c r="N67" s="37"/>
      <c r="O67" s="36"/>
      <c r="P67" s="41"/>
      <c r="Q67" s="37"/>
      <c r="R67" s="145"/>
      <c r="S67" s="41"/>
      <c r="T67" s="36"/>
    </row>
    <row r="68" spans="1:20" s="136" customFormat="1" ht="20.25">
      <c r="A68" s="150" t="s">
        <v>61</v>
      </c>
      <c r="B68" s="37"/>
      <c r="C68" s="143"/>
      <c r="D68" s="41"/>
      <c r="E68" s="37"/>
      <c r="F68" s="143"/>
      <c r="G68" s="41"/>
      <c r="H68" s="37"/>
      <c r="I68" s="143"/>
      <c r="J68" s="41"/>
      <c r="K68" s="37"/>
      <c r="L68" s="41"/>
      <c r="M68" s="40"/>
      <c r="N68" s="37"/>
      <c r="O68" s="36"/>
      <c r="P68" s="41"/>
      <c r="Q68" s="37"/>
      <c r="R68" s="145"/>
      <c r="S68" s="41"/>
      <c r="T68" s="36"/>
    </row>
    <row r="69" spans="1:20" s="136" customFormat="1" ht="20.25">
      <c r="A69" s="150"/>
      <c r="B69" s="37"/>
      <c r="C69" s="143"/>
      <c r="D69" s="41"/>
      <c r="E69" s="37"/>
      <c r="F69" s="143"/>
      <c r="G69" s="41"/>
      <c r="H69" s="37"/>
      <c r="I69" s="143"/>
      <c r="J69" s="41"/>
      <c r="K69" s="37"/>
      <c r="L69" s="41"/>
      <c r="M69" s="40"/>
      <c r="N69" s="37"/>
      <c r="O69" s="36"/>
      <c r="P69" s="41"/>
      <c r="Q69" s="37"/>
      <c r="R69" s="145"/>
      <c r="S69" s="41"/>
      <c r="T69" s="36"/>
    </row>
    <row r="70" spans="1:20" s="136" customFormat="1" ht="20.25">
      <c r="A70" s="150"/>
      <c r="B70" s="37"/>
      <c r="C70" s="143"/>
      <c r="D70" s="41"/>
      <c r="E70" s="37"/>
      <c r="F70" s="143"/>
      <c r="G70" s="41"/>
      <c r="H70" s="37"/>
      <c r="I70" s="143"/>
      <c r="J70" s="41"/>
      <c r="K70" s="37"/>
      <c r="L70" s="41"/>
      <c r="M70" s="40"/>
      <c r="N70" s="37"/>
      <c r="O70" s="36"/>
      <c r="P70" s="41"/>
      <c r="Q70" s="37"/>
      <c r="R70" s="145"/>
      <c r="S70" s="41"/>
      <c r="T70" s="36"/>
    </row>
    <row r="71" spans="1:20" s="136" customFormat="1" ht="20.25">
      <c r="A71" s="150"/>
      <c r="B71" s="37"/>
      <c r="C71" s="143"/>
      <c r="D71" s="41"/>
      <c r="E71" s="37"/>
      <c r="F71" s="143"/>
      <c r="G71" s="41"/>
      <c r="H71" s="37"/>
      <c r="I71" s="143"/>
      <c r="J71" s="41"/>
      <c r="K71" s="37"/>
      <c r="L71" s="41"/>
      <c r="M71" s="40"/>
      <c r="N71" s="37"/>
      <c r="O71" s="36"/>
      <c r="P71" s="41"/>
      <c r="Q71" s="37"/>
      <c r="R71" s="145"/>
      <c r="S71" s="41"/>
      <c r="T71" s="36"/>
    </row>
    <row r="72" spans="1:20" s="136" customFormat="1" ht="20.25">
      <c r="A72" s="150"/>
      <c r="B72" s="37"/>
      <c r="C72" s="143"/>
      <c r="D72" s="41"/>
      <c r="E72" s="37"/>
      <c r="F72" s="143"/>
      <c r="G72" s="41"/>
      <c r="H72" s="37"/>
      <c r="I72" s="143"/>
      <c r="J72" s="41"/>
      <c r="K72" s="37"/>
      <c r="L72" s="41"/>
      <c r="M72" s="40"/>
      <c r="N72" s="37"/>
      <c r="O72" s="36"/>
      <c r="P72" s="41"/>
      <c r="Q72" s="37"/>
      <c r="R72" s="145"/>
      <c r="S72" s="41"/>
      <c r="T72" s="36"/>
    </row>
    <row r="73" spans="1:20" s="136" customFormat="1" ht="20.25">
      <c r="A73" s="150"/>
      <c r="B73" s="37"/>
      <c r="C73" s="143"/>
      <c r="D73" s="41"/>
      <c r="E73" s="37"/>
      <c r="F73" s="143"/>
      <c r="G73" s="41"/>
      <c r="H73" s="37"/>
      <c r="I73" s="143"/>
      <c r="J73" s="41"/>
      <c r="K73" s="37"/>
      <c r="L73" s="41"/>
      <c r="M73" s="40"/>
      <c r="N73" s="37"/>
      <c r="O73" s="36"/>
      <c r="P73" s="41"/>
      <c r="Q73" s="37"/>
      <c r="R73" s="145"/>
      <c r="S73" s="41"/>
      <c r="T73" s="36"/>
    </row>
    <row r="74" spans="1:20" s="136" customFormat="1" ht="20.25">
      <c r="A74" s="150"/>
      <c r="B74" s="37"/>
      <c r="C74" s="143"/>
      <c r="D74" s="41"/>
      <c r="E74" s="37"/>
      <c r="F74" s="143"/>
      <c r="G74" s="41"/>
      <c r="H74" s="37"/>
      <c r="I74" s="143"/>
      <c r="J74" s="41"/>
      <c r="K74" s="37"/>
      <c r="L74" s="41"/>
      <c r="M74" s="40"/>
      <c r="N74" s="37"/>
      <c r="O74" s="36"/>
      <c r="P74" s="41"/>
      <c r="Q74" s="37"/>
      <c r="R74" s="145"/>
      <c r="S74" s="41"/>
      <c r="T74" s="36"/>
    </row>
    <row r="75" spans="1:20" s="136" customFormat="1" ht="20.25">
      <c r="A75" s="150"/>
      <c r="B75" s="37"/>
      <c r="C75" s="143"/>
      <c r="D75" s="41"/>
      <c r="E75" s="37"/>
      <c r="F75" s="143"/>
      <c r="G75" s="41"/>
      <c r="H75" s="37"/>
      <c r="I75" s="143"/>
      <c r="J75" s="41"/>
      <c r="K75" s="37"/>
      <c r="L75" s="41"/>
      <c r="M75" s="40"/>
      <c r="N75" s="37"/>
      <c r="O75" s="36"/>
      <c r="P75" s="41"/>
      <c r="Q75" s="37"/>
      <c r="R75" s="145"/>
      <c r="S75" s="41"/>
      <c r="T75" s="36"/>
    </row>
    <row r="76" spans="1:20" s="136" customFormat="1" ht="20.25">
      <c r="A76" s="150"/>
      <c r="B76" s="37"/>
      <c r="C76" s="143"/>
      <c r="D76" s="41"/>
      <c r="E76" s="37"/>
      <c r="F76" s="143"/>
      <c r="G76" s="41"/>
      <c r="H76" s="37"/>
      <c r="I76" s="143"/>
      <c r="J76" s="41"/>
      <c r="K76" s="37"/>
      <c r="L76" s="41"/>
      <c r="M76" s="40"/>
      <c r="N76" s="37"/>
      <c r="O76" s="36"/>
      <c r="P76" s="41"/>
      <c r="Q76" s="37"/>
      <c r="R76" s="145"/>
      <c r="S76" s="41"/>
      <c r="T76" s="36"/>
    </row>
    <row r="77" spans="1:20" s="136" customFormat="1" ht="20.25">
      <c r="A77" s="150"/>
      <c r="B77" s="37"/>
      <c r="C77" s="143"/>
      <c r="D77" s="41"/>
      <c r="E77" s="37"/>
      <c r="F77" s="143"/>
      <c r="G77" s="41"/>
      <c r="H77" s="37"/>
      <c r="I77" s="143"/>
      <c r="J77" s="41"/>
      <c r="K77" s="37"/>
      <c r="L77" s="41"/>
      <c r="M77" s="40"/>
      <c r="N77" s="37"/>
      <c r="O77" s="36"/>
      <c r="P77" s="41"/>
      <c r="Q77" s="37"/>
      <c r="R77" s="145"/>
      <c r="S77" s="41"/>
      <c r="T77" s="36"/>
    </row>
    <row r="78" spans="1:20" s="136" customFormat="1" ht="20.25">
      <c r="A78" s="150"/>
      <c r="B78" s="37"/>
      <c r="C78" s="143"/>
      <c r="D78" s="41"/>
      <c r="E78" s="37"/>
      <c r="F78" s="143"/>
      <c r="G78" s="41"/>
      <c r="H78" s="37"/>
      <c r="I78" s="143"/>
      <c r="J78" s="41"/>
      <c r="K78" s="37"/>
      <c r="L78" s="41"/>
      <c r="M78" s="40"/>
      <c r="N78" s="37"/>
      <c r="O78" s="36"/>
      <c r="P78" s="41"/>
      <c r="Q78" s="37"/>
      <c r="R78" s="145"/>
      <c r="S78" s="41"/>
      <c r="T78" s="36"/>
    </row>
    <row r="79" spans="1:20" s="136" customFormat="1" ht="20.25">
      <c r="A79" s="150"/>
      <c r="B79" s="37"/>
      <c r="C79" s="143"/>
      <c r="D79" s="41"/>
      <c r="E79" s="37"/>
      <c r="F79" s="143"/>
      <c r="G79" s="41"/>
      <c r="H79" s="37"/>
      <c r="I79" s="143"/>
      <c r="J79" s="41"/>
      <c r="K79" s="37"/>
      <c r="L79" s="41"/>
      <c r="M79" s="40"/>
      <c r="N79" s="37"/>
      <c r="O79" s="36"/>
      <c r="P79" s="41"/>
      <c r="Q79" s="37"/>
      <c r="R79" s="145"/>
      <c r="S79" s="41"/>
      <c r="T79" s="36"/>
    </row>
    <row r="80" spans="1:20" s="136" customFormat="1" ht="20.25">
      <c r="A80" s="150"/>
      <c r="B80" s="37"/>
      <c r="C80" s="143"/>
      <c r="D80" s="41"/>
      <c r="E80" s="37"/>
      <c r="F80" s="143"/>
      <c r="G80" s="41"/>
      <c r="H80" s="37"/>
      <c r="I80" s="143"/>
      <c r="J80" s="41"/>
      <c r="K80" s="37"/>
      <c r="L80" s="41"/>
      <c r="M80" s="40"/>
      <c r="N80" s="37"/>
      <c r="O80" s="36"/>
      <c r="P80" s="41"/>
      <c r="Q80" s="37"/>
      <c r="R80" s="145"/>
      <c r="S80" s="41"/>
      <c r="T80" s="36"/>
    </row>
    <row r="81" spans="1:20" s="136" customFormat="1" ht="20.25">
      <c r="A81" s="150"/>
      <c r="B81" s="37"/>
      <c r="C81" s="143"/>
      <c r="D81" s="41"/>
      <c r="E81" s="37"/>
      <c r="F81" s="143"/>
      <c r="G81" s="41"/>
      <c r="H81" s="37"/>
      <c r="I81" s="143"/>
      <c r="J81" s="41"/>
      <c r="K81" s="37"/>
      <c r="L81" s="41"/>
      <c r="M81" s="40"/>
      <c r="N81" s="37"/>
      <c r="O81" s="36"/>
      <c r="P81" s="41"/>
      <c r="Q81" s="37"/>
      <c r="R81" s="145"/>
      <c r="S81" s="41"/>
      <c r="T81" s="36"/>
    </row>
    <row r="82" spans="1:20" s="136" customFormat="1" ht="21" thickBot="1">
      <c r="A82" s="40"/>
      <c r="B82" s="37"/>
      <c r="C82" s="143"/>
      <c r="D82" s="41"/>
      <c r="E82" s="37"/>
      <c r="F82" s="143"/>
      <c r="G82" s="41"/>
      <c r="H82" s="37"/>
      <c r="I82" s="143"/>
      <c r="J82" s="41"/>
      <c r="K82" s="37"/>
      <c r="L82" s="41"/>
      <c r="M82" s="40"/>
      <c r="N82" s="37"/>
      <c r="O82" s="36"/>
      <c r="P82" s="41"/>
      <c r="Q82" s="37"/>
      <c r="R82" s="145"/>
      <c r="S82" s="41"/>
      <c r="T82" s="36"/>
    </row>
    <row r="83" spans="1:20" s="136" customFormat="1" ht="49.5">
      <c r="A83" s="39" t="s">
        <v>62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8"/>
    </row>
    <row r="84" spans="1:20" s="136" customFormat="1" ht="20.25">
      <c r="A84" s="40"/>
      <c r="B84" s="37"/>
      <c r="C84" s="145"/>
      <c r="D84" s="41"/>
      <c r="E84" s="37"/>
      <c r="F84" s="145"/>
      <c r="G84" s="41"/>
      <c r="H84" s="37"/>
      <c r="I84" s="145"/>
      <c r="J84" s="41"/>
      <c r="K84" s="37"/>
      <c r="L84" s="41"/>
      <c r="M84" s="40"/>
      <c r="N84" s="37"/>
      <c r="O84" s="145"/>
      <c r="P84" s="41"/>
      <c r="Q84" s="37"/>
      <c r="R84" s="145"/>
      <c r="S84" s="41"/>
      <c r="T84" s="36"/>
    </row>
    <row r="85" spans="1:20" s="136" customFormat="1" ht="38.25">
      <c r="A85" s="43" t="s">
        <v>63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2"/>
    </row>
    <row r="86" spans="2:20" ht="16.5" thickBot="1">
      <c r="B86" s="151"/>
      <c r="C86" s="152"/>
      <c r="D86" s="153"/>
      <c r="E86" s="154"/>
      <c r="F86" s="154"/>
      <c r="G86" s="154"/>
      <c r="H86" s="154"/>
      <c r="I86" s="154"/>
      <c r="J86" s="154"/>
      <c r="K86" s="151"/>
      <c r="L86" s="153"/>
      <c r="N86" s="151"/>
      <c r="O86" s="155"/>
      <c r="P86" s="153"/>
      <c r="Q86" s="154"/>
      <c r="R86" s="154"/>
      <c r="S86" s="154"/>
      <c r="T86" s="44"/>
    </row>
    <row r="87" spans="1:20" ht="23.25">
      <c r="A87" s="70" t="s">
        <v>64</v>
      </c>
      <c r="B87" s="261" t="s">
        <v>1</v>
      </c>
      <c r="C87" s="262"/>
      <c r="D87" s="263"/>
      <c r="E87" s="261" t="s">
        <v>2</v>
      </c>
      <c r="F87" s="262"/>
      <c r="G87" s="263"/>
      <c r="H87" s="261" t="s">
        <v>3</v>
      </c>
      <c r="I87" s="262"/>
      <c r="J87" s="263"/>
      <c r="K87" s="264" t="s">
        <v>65</v>
      </c>
      <c r="L87" s="265"/>
      <c r="M87" s="70" t="s">
        <v>66</v>
      </c>
      <c r="N87" s="261" t="s">
        <v>6</v>
      </c>
      <c r="O87" s="262"/>
      <c r="P87" s="263"/>
      <c r="Q87" s="261" t="s">
        <v>7</v>
      </c>
      <c r="R87" s="262"/>
      <c r="S87" s="263"/>
      <c r="T87" s="46" t="s">
        <v>67</v>
      </c>
    </row>
    <row r="88" spans="1:20" s="45" customFormat="1" ht="15.75">
      <c r="A88" s="29"/>
      <c r="B88" s="24" t="s">
        <v>10</v>
      </c>
      <c r="C88" s="48" t="s">
        <v>11</v>
      </c>
      <c r="D88" s="25" t="s">
        <v>9</v>
      </c>
      <c r="E88" s="24" t="s">
        <v>10</v>
      </c>
      <c r="F88" s="48" t="s">
        <v>11</v>
      </c>
      <c r="G88" s="25" t="s">
        <v>9</v>
      </c>
      <c r="H88" s="24" t="s">
        <v>10</v>
      </c>
      <c r="I88" s="48" t="s">
        <v>11</v>
      </c>
      <c r="J88" s="25" t="s">
        <v>9</v>
      </c>
      <c r="K88" s="73" t="s">
        <v>12</v>
      </c>
      <c r="L88" s="74" t="s">
        <v>9</v>
      </c>
      <c r="M88" s="29"/>
      <c r="N88" s="24" t="s">
        <v>13</v>
      </c>
      <c r="O88" s="75" t="s">
        <v>14</v>
      </c>
      <c r="P88" s="76" t="s">
        <v>9</v>
      </c>
      <c r="Q88" s="50" t="s">
        <v>15</v>
      </c>
      <c r="R88" s="51" t="s">
        <v>16</v>
      </c>
      <c r="S88" s="77" t="s">
        <v>9</v>
      </c>
      <c r="T88" s="47" t="s">
        <v>17</v>
      </c>
    </row>
    <row r="89" spans="1:20" s="45" customFormat="1" ht="15.75">
      <c r="A89" s="29"/>
      <c r="B89" s="24" t="s">
        <v>18</v>
      </c>
      <c r="C89" s="48" t="s">
        <v>19</v>
      </c>
      <c r="D89" s="25"/>
      <c r="E89" s="24" t="s">
        <v>18</v>
      </c>
      <c r="F89" s="48" t="s">
        <v>19</v>
      </c>
      <c r="G89" s="25"/>
      <c r="H89" s="24" t="s">
        <v>18</v>
      </c>
      <c r="I89" s="48" t="s">
        <v>19</v>
      </c>
      <c r="J89" s="25"/>
      <c r="K89" s="24"/>
      <c r="L89" s="25"/>
      <c r="M89" s="29"/>
      <c r="N89" s="24" t="s">
        <v>20</v>
      </c>
      <c r="O89" s="75" t="s">
        <v>21</v>
      </c>
      <c r="P89" s="25"/>
      <c r="Q89" s="50" t="s">
        <v>22</v>
      </c>
      <c r="R89" s="51" t="s">
        <v>19</v>
      </c>
      <c r="S89" s="77"/>
      <c r="T89" s="47" t="s">
        <v>23</v>
      </c>
    </row>
    <row r="90" spans="1:20" s="45" customFormat="1" ht="18.75" thickBot="1">
      <c r="A90" s="80" t="s">
        <v>24</v>
      </c>
      <c r="B90" s="24">
        <v>0</v>
      </c>
      <c r="C90" s="48"/>
      <c r="D90" s="25"/>
      <c r="E90" s="50"/>
      <c r="F90" s="51"/>
      <c r="G90" s="52"/>
      <c r="H90" s="50"/>
      <c r="I90" s="51"/>
      <c r="J90" s="52"/>
      <c r="K90" s="24"/>
      <c r="L90" s="25"/>
      <c r="M90" s="80" t="s">
        <v>24</v>
      </c>
      <c r="N90" s="24"/>
      <c r="O90" s="75"/>
      <c r="P90" s="25"/>
      <c r="Q90" s="50"/>
      <c r="R90" s="51"/>
      <c r="S90" s="77"/>
      <c r="T90" s="49" t="s">
        <v>83</v>
      </c>
    </row>
    <row r="91" spans="1:20" s="45" customFormat="1" ht="15.75">
      <c r="A91" s="82" t="s">
        <v>25</v>
      </c>
      <c r="B91" s="83"/>
      <c r="C91" s="84"/>
      <c r="D91" s="85"/>
      <c r="E91" s="53"/>
      <c r="F91" s="54"/>
      <c r="G91" s="55"/>
      <c r="H91" s="53"/>
      <c r="I91" s="54"/>
      <c r="J91" s="55"/>
      <c r="K91" s="83"/>
      <c r="L91" s="85"/>
      <c r="M91" s="82" t="s">
        <v>25</v>
      </c>
      <c r="N91" s="83"/>
      <c r="O91" s="156"/>
      <c r="P91" s="85"/>
      <c r="Q91" s="53"/>
      <c r="R91" s="54"/>
      <c r="S91" s="87"/>
      <c r="T91" s="9"/>
    </row>
    <row r="92" spans="1:20" ht="15.75">
      <c r="A92" s="89" t="s">
        <v>68</v>
      </c>
      <c r="B92" s="1">
        <f>+$B$9</f>
        <v>4154.583973128945</v>
      </c>
      <c r="C92" s="137">
        <v>0.12787</v>
      </c>
      <c r="D92" s="19">
        <f>+B92*C92</f>
        <v>531.2466526439982</v>
      </c>
      <c r="E92" s="91"/>
      <c r="F92" s="137"/>
      <c r="G92" s="90"/>
      <c r="H92" s="91"/>
      <c r="I92" s="93"/>
      <c r="J92" s="90"/>
      <c r="K92" s="1">
        <f>+B92+E92+H92</f>
        <v>4154.583973128945</v>
      </c>
      <c r="L92" s="19">
        <f>+D92+G92+J92</f>
        <v>531.2466526439982</v>
      </c>
      <c r="M92" s="89" t="s">
        <v>26</v>
      </c>
      <c r="N92" s="1"/>
      <c r="O92" s="92"/>
      <c r="P92" s="19"/>
      <c r="Q92" s="1">
        <f>+$Q$9</f>
        <v>5.037809892866123</v>
      </c>
      <c r="R92" s="93">
        <v>10.83</v>
      </c>
      <c r="S92" s="90">
        <f>+Q92*R92</f>
        <v>54.55948113974011</v>
      </c>
      <c r="T92" s="222">
        <f>L92+P92+S92</f>
        <v>585.8061337837383</v>
      </c>
    </row>
    <row r="93" spans="1:20" s="98" customFormat="1" ht="20.25">
      <c r="A93" s="89" t="s">
        <v>69</v>
      </c>
      <c r="B93" s="4">
        <f>+$B$10</f>
        <v>13.949115250585038</v>
      </c>
      <c r="C93" s="189">
        <v>0.16631</v>
      </c>
      <c r="D93" s="94">
        <f>+B93*C93</f>
        <v>2.3198773573247977</v>
      </c>
      <c r="E93" s="4">
        <f>+$E$10</f>
        <v>48.640845161968265</v>
      </c>
      <c r="F93" s="189">
        <v>0.12787</v>
      </c>
      <c r="G93" s="94">
        <f>+E93*F93</f>
        <v>6.219704870860882</v>
      </c>
      <c r="H93" s="4">
        <f>+$H$10</f>
        <v>155.36393409298051</v>
      </c>
      <c r="I93" s="157">
        <v>0.06546</v>
      </c>
      <c r="J93" s="94">
        <f>+H93*I93</f>
        <v>10.170123125726505</v>
      </c>
      <c r="K93" s="4">
        <f>+B93+E93+H93</f>
        <v>217.9538945055338</v>
      </c>
      <c r="L93" s="94">
        <f>+D93+G93+J93</f>
        <v>18.709705353912184</v>
      </c>
      <c r="M93" s="95" t="s">
        <v>27</v>
      </c>
      <c r="N93" s="4"/>
      <c r="O93" s="96"/>
      <c r="P93" s="94"/>
      <c r="Q93" s="56">
        <f>+$Q$10</f>
        <v>0.11965959158753373</v>
      </c>
      <c r="R93" s="97">
        <v>18.82</v>
      </c>
      <c r="S93" s="94">
        <f>+Q93*R93</f>
        <v>2.2519935136773848</v>
      </c>
      <c r="T93" s="249">
        <f>L93+P93+S93</f>
        <v>20.96169886758957</v>
      </c>
    </row>
    <row r="94" spans="1:20" ht="16.5" thickBot="1">
      <c r="A94" s="99" t="s">
        <v>28</v>
      </c>
      <c r="B94" s="18">
        <f>SUM(B92:B93)</f>
        <v>4168.53308837953</v>
      </c>
      <c r="C94" s="191"/>
      <c r="D94" s="23">
        <f>SUM(D92:D93)</f>
        <v>533.566530001323</v>
      </c>
      <c r="E94" s="6">
        <f>SUM(E92:E93)</f>
        <v>48.640845161968265</v>
      </c>
      <c r="F94" s="191"/>
      <c r="G94" s="100">
        <f>SUM(G92:G93)</f>
        <v>6.219704870860882</v>
      </c>
      <c r="H94" s="6">
        <f>SUM(H92:H93)</f>
        <v>155.36393409298051</v>
      </c>
      <c r="I94" s="57"/>
      <c r="J94" s="241">
        <f>SUM(J92:J93)</f>
        <v>10.170123125726505</v>
      </c>
      <c r="K94" s="18">
        <f>+B94+E94+H94</f>
        <v>4372.537867634479</v>
      </c>
      <c r="L94" s="23">
        <f>+D94+G94+J94</f>
        <v>549.9563579979105</v>
      </c>
      <c r="M94" s="99" t="s">
        <v>28</v>
      </c>
      <c r="N94" s="18"/>
      <c r="O94" s="101"/>
      <c r="P94" s="23"/>
      <c r="Q94" s="6">
        <f>SUM(Q92:Q93)</f>
        <v>5.157469484453657</v>
      </c>
      <c r="R94" s="102"/>
      <c r="S94" s="100">
        <f>SUM(S92:S93)</f>
        <v>56.81147465341749</v>
      </c>
      <c r="T94" s="250">
        <f>+T92+T93</f>
        <v>606.7678326513279</v>
      </c>
    </row>
    <row r="95" spans="1:20" ht="6" customHeight="1" thickBot="1">
      <c r="A95" s="89"/>
      <c r="B95" s="1"/>
      <c r="C95" s="137"/>
      <c r="D95" s="19"/>
      <c r="E95" s="60"/>
      <c r="F95" s="137"/>
      <c r="G95" s="103"/>
      <c r="H95" s="60"/>
      <c r="I95" s="58"/>
      <c r="J95" s="103"/>
      <c r="K95" s="1"/>
      <c r="L95" s="19"/>
      <c r="M95" s="89"/>
      <c r="N95" s="1"/>
      <c r="O95" s="92"/>
      <c r="P95" s="19"/>
      <c r="Q95" s="60"/>
      <c r="R95" s="104"/>
      <c r="S95" s="103"/>
      <c r="T95" s="222"/>
    </row>
    <row r="96" spans="1:20" ht="15.75">
      <c r="A96" s="82" t="s">
        <v>29</v>
      </c>
      <c r="B96" s="20"/>
      <c r="C96" s="193"/>
      <c r="D96" s="21"/>
      <c r="E96" s="61"/>
      <c r="F96" s="193"/>
      <c r="G96" s="105"/>
      <c r="H96" s="61"/>
      <c r="I96" s="62"/>
      <c r="J96" s="105"/>
      <c r="K96" s="20"/>
      <c r="L96" s="21"/>
      <c r="M96" s="82" t="s">
        <v>29</v>
      </c>
      <c r="N96" s="20"/>
      <c r="O96" s="106"/>
      <c r="P96" s="21"/>
      <c r="Q96" s="61"/>
      <c r="R96" s="107"/>
      <c r="S96" s="105"/>
      <c r="T96" s="88"/>
    </row>
    <row r="97" spans="1:20" s="98" customFormat="1" ht="15.75">
      <c r="A97" s="89" t="s">
        <v>30</v>
      </c>
      <c r="B97" s="1">
        <f>+$B$14</f>
        <v>37.641879673829756</v>
      </c>
      <c r="C97" s="137">
        <v>0.13952</v>
      </c>
      <c r="D97" s="19">
        <f>+B97*C97</f>
        <v>5.251795052092728</v>
      </c>
      <c r="E97" s="1">
        <f>+$E$14</f>
        <v>181.84559318003647</v>
      </c>
      <c r="F97" s="137">
        <v>0.12274</v>
      </c>
      <c r="G97" s="19">
        <f>+E97*F97</f>
        <v>22.319728106917676</v>
      </c>
      <c r="H97" s="1"/>
      <c r="I97" s="58"/>
      <c r="J97" s="19"/>
      <c r="K97" s="1">
        <f>+B97+E97+H97</f>
        <v>219.48747285386622</v>
      </c>
      <c r="L97" s="19">
        <f>+D97+G97+J97</f>
        <v>27.571523159010404</v>
      </c>
      <c r="M97" s="89" t="s">
        <v>30</v>
      </c>
      <c r="N97" s="1"/>
      <c r="O97" s="92"/>
      <c r="P97" s="19"/>
      <c r="Q97" s="1">
        <f>+$Q$14</f>
        <v>0.28199408819629446</v>
      </c>
      <c r="R97" s="93">
        <v>12.65</v>
      </c>
      <c r="S97" s="19">
        <f>+Q97*R97</f>
        <v>3.567225215683125</v>
      </c>
      <c r="T97" s="222">
        <f>L97+P97+S97</f>
        <v>31.138748374693527</v>
      </c>
    </row>
    <row r="98" spans="1:20" ht="15.75">
      <c r="A98" s="89" t="s">
        <v>70</v>
      </c>
      <c r="B98" s="1">
        <f>+$B$15</f>
        <v>1370.5950493168773</v>
      </c>
      <c r="C98" s="137">
        <v>0.1027</v>
      </c>
      <c r="D98" s="19">
        <f>+B98*C98</f>
        <v>140.7601115648433</v>
      </c>
      <c r="E98" s="109">
        <f>+$E$15</f>
        <v>1163.4121215195426</v>
      </c>
      <c r="F98" s="137">
        <v>0.07265</v>
      </c>
      <c r="G98" s="19">
        <f>+E98*F98</f>
        <v>84.52189062839477</v>
      </c>
      <c r="H98" s="1"/>
      <c r="I98" s="58"/>
      <c r="J98" s="19"/>
      <c r="K98" s="1">
        <f>+B98+E98+H98</f>
        <v>2534.00717083642</v>
      </c>
      <c r="L98" s="19">
        <f>+D98+G98+J98</f>
        <v>225.28200219323807</v>
      </c>
      <c r="M98" s="89" t="s">
        <v>31</v>
      </c>
      <c r="N98" s="1">
        <f>+$N$15</f>
        <v>6.820094880450588</v>
      </c>
      <c r="O98" s="92">
        <v>9.618</v>
      </c>
      <c r="P98" s="19">
        <f>+N98*O98</f>
        <v>65.59567256017375</v>
      </c>
      <c r="Q98" s="91"/>
      <c r="R98" s="93"/>
      <c r="S98" s="19"/>
      <c r="T98" s="222">
        <f>L98+P98+S98</f>
        <v>290.87767475341184</v>
      </c>
    </row>
    <row r="99" spans="1:20" ht="15.75">
      <c r="A99" s="89" t="s">
        <v>32</v>
      </c>
      <c r="B99" s="1"/>
      <c r="C99" s="137"/>
      <c r="D99" s="19"/>
      <c r="E99" s="60"/>
      <c r="F99" s="2"/>
      <c r="G99" s="103"/>
      <c r="H99" s="60"/>
      <c r="I99" s="58"/>
      <c r="J99" s="103"/>
      <c r="K99" s="1"/>
      <c r="L99" s="19"/>
      <c r="M99" s="89" t="s">
        <v>32</v>
      </c>
      <c r="N99" s="1"/>
      <c r="O99" s="92"/>
      <c r="P99" s="19"/>
      <c r="Q99" s="60"/>
      <c r="R99" s="104"/>
      <c r="S99" s="103"/>
      <c r="T99" s="222"/>
    </row>
    <row r="100" spans="1:20" ht="15.75">
      <c r="A100" s="108" t="s">
        <v>33</v>
      </c>
      <c r="B100" s="1">
        <f>+$B$17</f>
        <v>252.18035851612902</v>
      </c>
      <c r="C100" s="137">
        <v>0.07115</v>
      </c>
      <c r="D100" s="19">
        <f>+B100*C100</f>
        <v>17.94263250842258</v>
      </c>
      <c r="E100" s="109"/>
      <c r="F100" s="2"/>
      <c r="G100" s="19"/>
      <c r="H100" s="1"/>
      <c r="I100" s="58"/>
      <c r="J100" s="19"/>
      <c r="K100" s="1">
        <f>+B100+E100+H100</f>
        <v>252.18035851612902</v>
      </c>
      <c r="L100" s="19">
        <f>+D100+G100+J100</f>
        <v>17.94263250842258</v>
      </c>
      <c r="M100" s="108" t="s">
        <v>33</v>
      </c>
      <c r="N100" s="1">
        <f>+$N$17</f>
        <v>0.5672736</v>
      </c>
      <c r="O100" s="92">
        <v>11.827</v>
      </c>
      <c r="P100" s="19">
        <f>+N100*O100</f>
        <v>6.709144867200001</v>
      </c>
      <c r="Q100" s="91"/>
      <c r="R100" s="93"/>
      <c r="S100" s="19"/>
      <c r="T100" s="222">
        <f>L100+P100+S100</f>
        <v>24.65177737562258</v>
      </c>
    </row>
    <row r="101" spans="1:20" ht="15.75">
      <c r="A101" s="108" t="s">
        <v>34</v>
      </c>
      <c r="B101" s="22">
        <f>+$B$18</f>
        <v>142.17093339037635</v>
      </c>
      <c r="C101" s="195">
        <f>+C100</f>
        <v>0.07115</v>
      </c>
      <c r="D101" s="110">
        <f>+B101*C101</f>
        <v>10.115461910725278</v>
      </c>
      <c r="E101" s="111"/>
      <c r="F101" s="13"/>
      <c r="G101" s="112"/>
      <c r="H101" s="111"/>
      <c r="I101" s="63"/>
      <c r="J101" s="112"/>
      <c r="K101" s="22">
        <f>+B101+E101+H101</f>
        <v>142.17093339037635</v>
      </c>
      <c r="L101" s="110">
        <f>+D101+G101+J101</f>
        <v>10.115461910725278</v>
      </c>
      <c r="M101" s="108" t="s">
        <v>34</v>
      </c>
      <c r="N101" s="22">
        <f>+$N$18</f>
        <v>0.3416279999999999</v>
      </c>
      <c r="O101" s="113">
        <v>11.507</v>
      </c>
      <c r="P101" s="110">
        <f>+N101*O101</f>
        <v>3.9311133959999984</v>
      </c>
      <c r="Q101" s="111"/>
      <c r="R101" s="114"/>
      <c r="S101" s="112"/>
      <c r="T101" s="251">
        <f>L101+P101+S101</f>
        <v>14.046575306725277</v>
      </c>
    </row>
    <row r="102" spans="1:20" ht="20.25">
      <c r="A102" s="89" t="s">
        <v>35</v>
      </c>
      <c r="B102" s="4">
        <f>SUM(B100:B101)</f>
        <v>394.35129190650537</v>
      </c>
      <c r="C102" s="189"/>
      <c r="D102" s="94">
        <f>SUM(D100:D101)</f>
        <v>28.058094419147857</v>
      </c>
      <c r="E102" s="116"/>
      <c r="F102" s="5"/>
      <c r="G102" s="117"/>
      <c r="H102" s="116"/>
      <c r="I102" s="157"/>
      <c r="J102" s="117"/>
      <c r="K102" s="4">
        <f>+B102+E102+H102</f>
        <v>394.35129190650537</v>
      </c>
      <c r="L102" s="94">
        <f>+D102+G102+J102</f>
        <v>28.058094419147857</v>
      </c>
      <c r="M102" s="95" t="s">
        <v>35</v>
      </c>
      <c r="N102" s="4">
        <f>SUM(N100:N101)</f>
        <v>0.9089015999999999</v>
      </c>
      <c r="O102" s="96"/>
      <c r="P102" s="94">
        <f>SUM(P100:P101)</f>
        <v>10.6402582632</v>
      </c>
      <c r="Q102" s="116"/>
      <c r="R102" s="118"/>
      <c r="S102" s="117"/>
      <c r="T102" s="249">
        <f>+T100+T101</f>
        <v>38.69835268234786</v>
      </c>
    </row>
    <row r="103" spans="1:20" ht="6" customHeight="1">
      <c r="A103" s="89"/>
      <c r="B103" s="1"/>
      <c r="C103" s="137"/>
      <c r="D103" s="19"/>
      <c r="E103" s="60"/>
      <c r="F103" s="2"/>
      <c r="G103" s="103"/>
      <c r="H103" s="60"/>
      <c r="I103" s="58"/>
      <c r="J103" s="103"/>
      <c r="K103" s="1"/>
      <c r="L103" s="19"/>
      <c r="M103" s="89"/>
      <c r="N103" s="1"/>
      <c r="O103" s="92"/>
      <c r="P103" s="19"/>
      <c r="Q103" s="60"/>
      <c r="R103" s="104"/>
      <c r="S103" s="103"/>
      <c r="T103" s="222"/>
    </row>
    <row r="104" spans="1:20" ht="16.5" thickBot="1">
      <c r="A104" s="99" t="s">
        <v>28</v>
      </c>
      <c r="B104" s="18">
        <f>+B97+B98+B102</f>
        <v>1802.5882208972125</v>
      </c>
      <c r="C104" s="191"/>
      <c r="D104" s="23">
        <f>+D97+D98+D102</f>
        <v>174.07000103608388</v>
      </c>
      <c r="E104" s="6">
        <f>+E97+E98+E102</f>
        <v>1345.257714699579</v>
      </c>
      <c r="F104" s="7"/>
      <c r="G104" s="23">
        <f>+G97+G98+G102</f>
        <v>106.84161873531245</v>
      </c>
      <c r="H104" s="119"/>
      <c r="I104" s="57"/>
      <c r="J104" s="120"/>
      <c r="K104" s="18">
        <f>+B104+E104+H104</f>
        <v>3147.8459355967916</v>
      </c>
      <c r="L104" s="23">
        <f>+D104+G104+J104</f>
        <v>280.9116197713963</v>
      </c>
      <c r="M104" s="99" t="s">
        <v>28</v>
      </c>
      <c r="N104" s="18">
        <f>+N97+N98+N102</f>
        <v>7.728996480450588</v>
      </c>
      <c r="O104" s="101"/>
      <c r="P104" s="23">
        <f>+P97+P98+P102</f>
        <v>76.23593082337375</v>
      </c>
      <c r="Q104" s="6">
        <f>+Q97+Q98+Q102</f>
        <v>0.28199408819629446</v>
      </c>
      <c r="R104" s="102"/>
      <c r="S104" s="23">
        <f>+S97+S98+S102</f>
        <v>3.567225215683125</v>
      </c>
      <c r="T104" s="250">
        <f>L104+P104+S104</f>
        <v>360.7147758104532</v>
      </c>
    </row>
    <row r="105" spans="1:20" ht="5.25" customHeight="1" thickBot="1">
      <c r="A105" s="89"/>
      <c r="B105" s="1"/>
      <c r="C105" s="137"/>
      <c r="D105" s="19"/>
      <c r="E105" s="8"/>
      <c r="F105" s="2"/>
      <c r="G105" s="19"/>
      <c r="H105" s="60"/>
      <c r="I105" s="58"/>
      <c r="J105" s="103"/>
      <c r="K105" s="1"/>
      <c r="L105" s="19"/>
      <c r="M105" s="89"/>
      <c r="N105" s="1"/>
      <c r="O105" s="92"/>
      <c r="P105" s="19"/>
      <c r="Q105" s="8"/>
      <c r="R105" s="104"/>
      <c r="S105" s="19"/>
      <c r="T105" s="222"/>
    </row>
    <row r="106" spans="1:20" ht="15.75">
      <c r="A106" s="82" t="s">
        <v>36</v>
      </c>
      <c r="B106" s="20"/>
      <c r="C106" s="193"/>
      <c r="D106" s="21"/>
      <c r="E106" s="10"/>
      <c r="F106" s="11"/>
      <c r="G106" s="21"/>
      <c r="H106" s="61"/>
      <c r="I106" s="62"/>
      <c r="J106" s="105"/>
      <c r="K106" s="20"/>
      <c r="L106" s="21"/>
      <c r="M106" s="82" t="s">
        <v>36</v>
      </c>
      <c r="N106" s="20"/>
      <c r="O106" s="106"/>
      <c r="P106" s="21"/>
      <c r="Q106" s="10"/>
      <c r="R106" s="107"/>
      <c r="S106" s="21"/>
      <c r="T106" s="88"/>
    </row>
    <row r="107" spans="1:20" s="98" customFormat="1" ht="15.75">
      <c r="A107" s="89" t="s">
        <v>37</v>
      </c>
      <c r="B107" s="1">
        <f>+$B$24</f>
        <v>177.85445528153136</v>
      </c>
      <c r="C107" s="137">
        <v>0.09061</v>
      </c>
      <c r="D107" s="19">
        <f>+B107*C107</f>
        <v>16.115392193059556</v>
      </c>
      <c r="E107" s="1">
        <f>+$E$24</f>
        <v>83.9957074427654</v>
      </c>
      <c r="F107" s="137">
        <v>0.06921</v>
      </c>
      <c r="G107" s="19">
        <f>+E107*F107</f>
        <v>5.813342912113792</v>
      </c>
      <c r="H107" s="1"/>
      <c r="I107" s="58"/>
      <c r="J107" s="19"/>
      <c r="K107" s="1">
        <f>+B107+E107+H107</f>
        <v>261.85016272429675</v>
      </c>
      <c r="L107" s="19">
        <f>+D107+G107+J107</f>
        <v>21.92873510517335</v>
      </c>
      <c r="M107" s="89" t="s">
        <v>37</v>
      </c>
      <c r="N107" s="1">
        <f>+$N$24</f>
        <v>0.9141934854528395</v>
      </c>
      <c r="O107" s="92">
        <v>6.928</v>
      </c>
      <c r="P107" s="19">
        <f>+N107*O107</f>
        <v>6.333532467217272</v>
      </c>
      <c r="Q107" s="91"/>
      <c r="R107" s="93"/>
      <c r="S107" s="19"/>
      <c r="T107" s="222">
        <f>L107+P107+S107</f>
        <v>28.26226757239062</v>
      </c>
    </row>
    <row r="108" spans="1:20" s="98" customFormat="1" ht="15.75">
      <c r="A108" s="89" t="s">
        <v>38</v>
      </c>
      <c r="B108" s="1">
        <f>+$B$25</f>
        <v>512.9439134602186</v>
      </c>
      <c r="C108" s="137">
        <v>0.06459</v>
      </c>
      <c r="D108" s="19">
        <f>+B108*C108</f>
        <v>33.131047370395514</v>
      </c>
      <c r="E108" s="1"/>
      <c r="F108" s="158"/>
      <c r="G108" s="19"/>
      <c r="H108" s="1"/>
      <c r="I108" s="58"/>
      <c r="J108" s="19"/>
      <c r="K108" s="1">
        <f>+B108+E108+H108</f>
        <v>512.9439134602186</v>
      </c>
      <c r="L108" s="19">
        <f>+D108+G108+J108</f>
        <v>33.131047370395514</v>
      </c>
      <c r="M108" s="89" t="s">
        <v>38</v>
      </c>
      <c r="N108" s="1">
        <f>+$N$25</f>
        <v>1.3646665921032988</v>
      </c>
      <c r="O108" s="92">
        <v>11.15</v>
      </c>
      <c r="P108" s="19">
        <f>+N108*O108</f>
        <v>15.216032501951782</v>
      </c>
      <c r="Q108" s="91"/>
      <c r="R108" s="93"/>
      <c r="S108" s="19"/>
      <c r="T108" s="222">
        <f>L108+P108+S108</f>
        <v>48.347079872347294</v>
      </c>
    </row>
    <row r="109" spans="1:20" s="98" customFormat="1" ht="15.75">
      <c r="A109" s="89" t="s">
        <v>39</v>
      </c>
      <c r="B109" s="1"/>
      <c r="C109" s="137"/>
      <c r="D109" s="19"/>
      <c r="E109" s="1"/>
      <c r="F109" s="158"/>
      <c r="G109" s="19"/>
      <c r="H109" s="1"/>
      <c r="I109" s="58"/>
      <c r="J109" s="19"/>
      <c r="K109" s="1"/>
      <c r="L109" s="19"/>
      <c r="M109" s="89" t="s">
        <v>39</v>
      </c>
      <c r="N109" s="1"/>
      <c r="O109" s="92"/>
      <c r="P109" s="19"/>
      <c r="Q109" s="91"/>
      <c r="R109" s="93"/>
      <c r="S109" s="19"/>
      <c r="T109" s="222"/>
    </row>
    <row r="110" spans="1:20" s="98" customFormat="1" ht="15.75">
      <c r="A110" s="108" t="s">
        <v>33</v>
      </c>
      <c r="B110" s="1">
        <f>+$B$27</f>
        <v>57.91488302000648</v>
      </c>
      <c r="C110" s="137">
        <v>0.06432</v>
      </c>
      <c r="D110" s="19">
        <f>+B110*C110</f>
        <v>3.725085275846817</v>
      </c>
      <c r="E110" s="159"/>
      <c r="F110" s="158"/>
      <c r="G110" s="19"/>
      <c r="H110" s="160"/>
      <c r="I110" s="58"/>
      <c r="J110" s="19"/>
      <c r="K110" s="1">
        <f>+B110+E110+H110</f>
        <v>57.91488302000648</v>
      </c>
      <c r="L110" s="19">
        <f>+D110+G110+J110</f>
        <v>3.725085275846817</v>
      </c>
      <c r="M110" s="108" t="s">
        <v>33</v>
      </c>
      <c r="N110" s="1">
        <f>+$N$27</f>
        <v>0.16577519999999993</v>
      </c>
      <c r="O110" s="92">
        <v>10.573</v>
      </c>
      <c r="P110" s="19">
        <f>+N110*O110</f>
        <v>1.7527411895999994</v>
      </c>
      <c r="Q110" s="91"/>
      <c r="R110" s="93"/>
      <c r="S110" s="19"/>
      <c r="T110" s="222">
        <f>L110+P110+S110</f>
        <v>5.4778264654468165</v>
      </c>
    </row>
    <row r="111" spans="1:20" ht="15.75">
      <c r="A111" s="108" t="s">
        <v>34</v>
      </c>
      <c r="B111" s="22">
        <f>+$B$28</f>
        <v>175.2767875316129</v>
      </c>
      <c r="C111" s="195">
        <f>+C110</f>
        <v>0.06432</v>
      </c>
      <c r="D111" s="110">
        <f>+B111*C111</f>
        <v>11.273802974033343</v>
      </c>
      <c r="E111" s="161"/>
      <c r="F111" s="158"/>
      <c r="G111" s="112"/>
      <c r="H111" s="160"/>
      <c r="I111" s="63"/>
      <c r="J111" s="112"/>
      <c r="K111" s="22">
        <f>+B111+E111+H111</f>
        <v>175.2767875316129</v>
      </c>
      <c r="L111" s="110">
        <f>+D111+G111+J111</f>
        <v>11.273802974033343</v>
      </c>
      <c r="M111" s="108" t="s">
        <v>34</v>
      </c>
      <c r="N111" s="22">
        <f>+$N$28</f>
        <v>0.275928</v>
      </c>
      <c r="O111" s="113">
        <v>10.253</v>
      </c>
      <c r="P111" s="110">
        <f>+N111*O111</f>
        <v>2.829089784</v>
      </c>
      <c r="Q111" s="111"/>
      <c r="R111" s="114"/>
      <c r="S111" s="112"/>
      <c r="T111" s="251">
        <f>L111+P111+S111</f>
        <v>14.102892758033343</v>
      </c>
    </row>
    <row r="112" spans="1:20" s="98" customFormat="1" ht="15.75">
      <c r="A112" s="89" t="s">
        <v>35</v>
      </c>
      <c r="B112" s="1">
        <f>SUM(B110:B111)</f>
        <v>233.19167055161938</v>
      </c>
      <c r="C112" s="137"/>
      <c r="D112" s="19">
        <f>SUM(D110:D111)</f>
        <v>14.99888824988016</v>
      </c>
      <c r="E112" s="159"/>
      <c r="F112" s="158"/>
      <c r="G112" s="19"/>
      <c r="H112" s="160"/>
      <c r="I112" s="58"/>
      <c r="J112" s="19"/>
      <c r="K112" s="1">
        <f>+B112+E112+H112</f>
        <v>233.19167055161938</v>
      </c>
      <c r="L112" s="19">
        <f>+D112+G112+J112</f>
        <v>14.99888824988016</v>
      </c>
      <c r="M112" s="89" t="s">
        <v>35</v>
      </c>
      <c r="N112" s="1">
        <f>SUM(N110:N111)</f>
        <v>0.44170319999999996</v>
      </c>
      <c r="O112" s="92"/>
      <c r="P112" s="19">
        <f>SUM(P110:P111)</f>
        <v>4.5818309736</v>
      </c>
      <c r="Q112" s="91"/>
      <c r="R112" s="93"/>
      <c r="S112" s="19"/>
      <c r="T112" s="222">
        <f>+T110+T111</f>
        <v>19.58071922348016</v>
      </c>
    </row>
    <row r="113" spans="1:20" ht="15.75">
      <c r="A113" s="89" t="s">
        <v>71</v>
      </c>
      <c r="B113" s="1"/>
      <c r="C113" s="137"/>
      <c r="D113" s="19"/>
      <c r="E113" s="159"/>
      <c r="F113" s="158"/>
      <c r="G113" s="19"/>
      <c r="H113" s="160"/>
      <c r="I113" s="58"/>
      <c r="J113" s="103"/>
      <c r="K113" s="1"/>
      <c r="L113" s="19"/>
      <c r="M113" s="89" t="s">
        <v>40</v>
      </c>
      <c r="N113" s="1"/>
      <c r="O113" s="92"/>
      <c r="P113" s="19"/>
      <c r="Q113" s="8"/>
      <c r="R113" s="104"/>
      <c r="S113" s="19"/>
      <c r="T113" s="222"/>
    </row>
    <row r="114" spans="1:20" ht="15.75">
      <c r="A114" s="108" t="s">
        <v>33</v>
      </c>
      <c r="B114" s="1">
        <f>+$B$31</f>
        <v>213.08989120645163</v>
      </c>
      <c r="C114" s="137">
        <v>0.06432</v>
      </c>
      <c r="D114" s="19">
        <f>+B114*C114</f>
        <v>13.70594180239897</v>
      </c>
      <c r="E114" s="159"/>
      <c r="F114" s="158"/>
      <c r="G114" s="19"/>
      <c r="H114" s="160"/>
      <c r="I114" s="58"/>
      <c r="J114" s="103"/>
      <c r="K114" s="1">
        <f>+B114+E114+H114</f>
        <v>213.08989120645163</v>
      </c>
      <c r="L114" s="19">
        <f>+D114+G114+J114</f>
        <v>13.70594180239897</v>
      </c>
      <c r="M114" s="108" t="s">
        <v>33</v>
      </c>
      <c r="N114" s="1">
        <f>+$N$31</f>
        <v>0.5507677</v>
      </c>
      <c r="O114" s="92">
        <v>7.143000000000001</v>
      </c>
      <c r="P114" s="19">
        <f>+N114*O114</f>
        <v>3.9341336811</v>
      </c>
      <c r="Q114" s="8"/>
      <c r="R114" s="104"/>
      <c r="S114" s="19"/>
      <c r="T114" s="222">
        <f>L114+P114+S114</f>
        <v>17.64007548349897</v>
      </c>
    </row>
    <row r="115" spans="1:20" ht="15.75">
      <c r="A115" s="108" t="s">
        <v>34</v>
      </c>
      <c r="B115" s="22">
        <f>+$B$32</f>
        <v>486.3626756644295</v>
      </c>
      <c r="C115" s="195">
        <f>+C114</f>
        <v>0.06432</v>
      </c>
      <c r="D115" s="110">
        <f>+B115*C115</f>
        <v>31.282847298736108</v>
      </c>
      <c r="E115" s="161"/>
      <c r="F115" s="158"/>
      <c r="G115" s="110"/>
      <c r="H115" s="160"/>
      <c r="I115" s="63"/>
      <c r="J115" s="112"/>
      <c r="K115" s="22">
        <f>+B115+E115+H115</f>
        <v>486.3626756644295</v>
      </c>
      <c r="L115" s="110">
        <f>+D115+G115+J115</f>
        <v>31.282847298736108</v>
      </c>
      <c r="M115" s="108" t="s">
        <v>34</v>
      </c>
      <c r="N115" s="22">
        <f>+$N$32</f>
        <v>1.0534570829204688</v>
      </c>
      <c r="O115" s="113">
        <v>6.823</v>
      </c>
      <c r="P115" s="110">
        <f>+N115*O115</f>
        <v>7.187737676766359</v>
      </c>
      <c r="Q115" s="12"/>
      <c r="R115" s="114"/>
      <c r="S115" s="110"/>
      <c r="T115" s="251">
        <f>L115+P115+S115</f>
        <v>38.47058497550247</v>
      </c>
    </row>
    <row r="116" spans="1:20" ht="15.75">
      <c r="A116" s="89" t="s">
        <v>35</v>
      </c>
      <c r="B116" s="1">
        <f>SUM(B114:B115)</f>
        <v>699.4525668708811</v>
      </c>
      <c r="C116" s="137"/>
      <c r="D116" s="19">
        <f>SUM(D114:D115)</f>
        <v>44.988789101135076</v>
      </c>
      <c r="E116" s="159"/>
      <c r="F116" s="158"/>
      <c r="G116" s="19"/>
      <c r="H116" s="160"/>
      <c r="I116" s="58"/>
      <c r="J116" s="103"/>
      <c r="K116" s="1">
        <f>+B116+E116+H116</f>
        <v>699.4525668708811</v>
      </c>
      <c r="L116" s="19">
        <f>+D116+G116+J116</f>
        <v>44.988789101135076</v>
      </c>
      <c r="M116" s="89" t="s">
        <v>35</v>
      </c>
      <c r="N116" s="1">
        <f>SUM(N114:N115)</f>
        <v>1.6042247829204688</v>
      </c>
      <c r="O116" s="92"/>
      <c r="P116" s="19">
        <f>SUM(P114:P115)</f>
        <v>11.12187135786636</v>
      </c>
      <c r="Q116" s="8"/>
      <c r="R116" s="104"/>
      <c r="S116" s="19"/>
      <c r="T116" s="222">
        <f>+T114+T115</f>
        <v>56.11066045900144</v>
      </c>
    </row>
    <row r="117" spans="1:20" s="45" customFormat="1" ht="21">
      <c r="A117" s="89" t="s">
        <v>78</v>
      </c>
      <c r="B117" s="24">
        <f>+B112+B116</f>
        <v>932.6442374225005</v>
      </c>
      <c r="C117" s="48"/>
      <c r="D117" s="25">
        <f>+D112+D116</f>
        <v>59.987677351015236</v>
      </c>
      <c r="E117" s="162"/>
      <c r="F117" s="158"/>
      <c r="G117" s="77"/>
      <c r="H117" s="160"/>
      <c r="I117" s="59"/>
      <c r="J117" s="124"/>
      <c r="K117" s="24">
        <f>+K112+K116</f>
        <v>932.6442374225005</v>
      </c>
      <c r="L117" s="25">
        <f>+L112+L116</f>
        <v>59.987677351015236</v>
      </c>
      <c r="M117" s="89" t="s">
        <v>79</v>
      </c>
      <c r="N117" s="16">
        <f>+N112+N116</f>
        <v>2.045927982920469</v>
      </c>
      <c r="O117" s="126"/>
      <c r="P117" s="25">
        <f>+P112+P116</f>
        <v>15.70370233146636</v>
      </c>
      <c r="Q117" s="50"/>
      <c r="R117" s="51"/>
      <c r="S117" s="77"/>
      <c r="T117" s="222">
        <f>+T112+T116</f>
        <v>75.6913796824816</v>
      </c>
    </row>
    <row r="118" spans="1:20" s="45" customFormat="1" ht="8.25" customHeight="1">
      <c r="A118" s="89"/>
      <c r="B118" s="24"/>
      <c r="C118" s="48"/>
      <c r="D118" s="25"/>
      <c r="E118" s="50"/>
      <c r="F118" s="163"/>
      <c r="G118" s="77"/>
      <c r="H118" s="164"/>
      <c r="I118" s="59"/>
      <c r="J118" s="124"/>
      <c r="K118" s="24"/>
      <c r="L118" s="25"/>
      <c r="M118" s="89"/>
      <c r="N118" s="16"/>
      <c r="O118" s="126"/>
      <c r="P118" s="25"/>
      <c r="Q118" s="50"/>
      <c r="R118" s="51"/>
      <c r="S118" s="77"/>
      <c r="T118" s="222"/>
    </row>
    <row r="119" spans="1:20" s="45" customFormat="1" ht="18.75">
      <c r="A119" s="89" t="s">
        <v>72</v>
      </c>
      <c r="B119" s="24">
        <v>1814.317632</v>
      </c>
      <c r="C119" s="48">
        <v>0.07109</v>
      </c>
      <c r="D119" s="25">
        <f>+B119*C119</f>
        <v>128.97984045888</v>
      </c>
      <c r="E119" s="50"/>
      <c r="F119" s="163"/>
      <c r="G119" s="77"/>
      <c r="H119" s="50"/>
      <c r="I119" s="59"/>
      <c r="J119" s="124"/>
      <c r="K119" s="24">
        <f>+B119+E119+H119</f>
        <v>1814.317632</v>
      </c>
      <c r="L119" s="25">
        <f>+D119+G119+J119</f>
        <v>128.97984045888</v>
      </c>
      <c r="M119" s="89"/>
      <c r="N119" s="1">
        <f>+$N$36</f>
        <v>2.726976</v>
      </c>
      <c r="O119" s="92">
        <v>0</v>
      </c>
      <c r="P119" s="19">
        <f>+N119*O119</f>
        <v>0</v>
      </c>
      <c r="Q119" s="24">
        <v>2.4E-05</v>
      </c>
      <c r="R119" s="165">
        <v>20700</v>
      </c>
      <c r="S119" s="25">
        <f>+Q119*R119</f>
        <v>0.4968</v>
      </c>
      <c r="T119" s="222">
        <f>L119+P119+S119</f>
        <v>129.47664045888</v>
      </c>
    </row>
    <row r="120" spans="1:20" ht="9" customHeight="1">
      <c r="A120" s="89"/>
      <c r="B120" s="1"/>
      <c r="C120" s="137"/>
      <c r="D120" s="19"/>
      <c r="E120" s="60"/>
      <c r="F120" s="158"/>
      <c r="G120" s="103"/>
      <c r="H120" s="60"/>
      <c r="I120" s="58"/>
      <c r="J120" s="103"/>
      <c r="K120" s="1"/>
      <c r="L120" s="19"/>
      <c r="M120" s="89"/>
      <c r="N120" s="1"/>
      <c r="O120" s="92"/>
      <c r="P120" s="19"/>
      <c r="Q120" s="8"/>
      <c r="R120" s="104"/>
      <c r="S120" s="242"/>
      <c r="T120" s="222"/>
    </row>
    <row r="121" spans="1:20" s="45" customFormat="1" ht="16.5" thickBot="1">
      <c r="A121" s="99" t="s">
        <v>42</v>
      </c>
      <c r="B121" s="18">
        <f>+B107+B108+B117+B119</f>
        <v>3437.7602381642505</v>
      </c>
      <c r="C121" s="191"/>
      <c r="D121" s="23">
        <f>+D107+D108+D117+D119</f>
        <v>238.2139573733503</v>
      </c>
      <c r="E121" s="128">
        <f>+E107+E108+E117</f>
        <v>83.9957074427654</v>
      </c>
      <c r="F121" s="7"/>
      <c r="G121" s="23">
        <f>+G107+G108+G117</f>
        <v>5.813342912113792</v>
      </c>
      <c r="H121" s="119"/>
      <c r="I121" s="57"/>
      <c r="J121" s="120"/>
      <c r="K121" s="18">
        <f>+K107+K108+K117+K119</f>
        <v>3521.7559456070157</v>
      </c>
      <c r="L121" s="23">
        <f>+L107+L108+L117+L119</f>
        <v>244.0273002854641</v>
      </c>
      <c r="M121" s="99" t="s">
        <v>42</v>
      </c>
      <c r="N121" s="6">
        <f>+N107+N108+N117+N119</f>
        <v>7.051764060476607</v>
      </c>
      <c r="O121" s="101"/>
      <c r="P121" s="23">
        <f>+P107+P108+P117+P119</f>
        <v>37.253267300635414</v>
      </c>
      <c r="Q121" s="18">
        <f>+Q107+Q108+Q117+Q119</f>
        <v>2.4E-05</v>
      </c>
      <c r="R121" s="102"/>
      <c r="S121" s="241">
        <f>+S107+S108+S117+S119</f>
        <v>0.4968</v>
      </c>
      <c r="T121" s="250">
        <f>L121+P121+S121</f>
        <v>281.7773675860995</v>
      </c>
    </row>
    <row r="122" spans="1:20" ht="16.5" thickBot="1">
      <c r="A122" s="89"/>
      <c r="B122" s="1"/>
      <c r="C122" s="137"/>
      <c r="D122" s="19"/>
      <c r="E122" s="60"/>
      <c r="F122" s="158"/>
      <c r="G122" s="103"/>
      <c r="H122" s="60"/>
      <c r="I122" s="58"/>
      <c r="J122" s="103"/>
      <c r="K122" s="1"/>
      <c r="L122" s="19"/>
      <c r="M122" s="89"/>
      <c r="N122" s="1"/>
      <c r="O122" s="92"/>
      <c r="P122" s="19"/>
      <c r="Q122" s="8"/>
      <c r="R122" s="104"/>
      <c r="S122" s="103"/>
      <c r="T122" s="222"/>
    </row>
    <row r="123" spans="1:20" ht="15.75">
      <c r="A123" s="82" t="s">
        <v>43</v>
      </c>
      <c r="B123" s="20"/>
      <c r="C123" s="193"/>
      <c r="D123" s="21"/>
      <c r="E123" s="61"/>
      <c r="F123" s="166"/>
      <c r="G123" s="105"/>
      <c r="H123" s="61"/>
      <c r="I123" s="62"/>
      <c r="J123" s="105"/>
      <c r="K123" s="20"/>
      <c r="L123" s="21"/>
      <c r="M123" s="82" t="s">
        <v>43</v>
      </c>
      <c r="N123" s="20"/>
      <c r="O123" s="106"/>
      <c r="P123" s="21"/>
      <c r="Q123" s="61"/>
      <c r="R123" s="107"/>
      <c r="S123" s="105"/>
      <c r="T123" s="88"/>
    </row>
    <row r="124" spans="1:20" ht="15.75">
      <c r="A124" s="89" t="s">
        <v>44</v>
      </c>
      <c r="B124" s="1"/>
      <c r="C124" s="137"/>
      <c r="D124" s="19"/>
      <c r="E124" s="60"/>
      <c r="F124" s="158"/>
      <c r="G124" s="103"/>
      <c r="H124" s="60"/>
      <c r="I124" s="58"/>
      <c r="J124" s="103"/>
      <c r="K124" s="1"/>
      <c r="L124" s="19"/>
      <c r="M124" s="89" t="s">
        <v>44</v>
      </c>
      <c r="N124" s="1"/>
      <c r="O124" s="92"/>
      <c r="P124" s="19"/>
      <c r="Q124" s="60"/>
      <c r="R124" s="104"/>
      <c r="S124" s="103"/>
      <c r="T124" s="222"/>
    </row>
    <row r="125" spans="1:20" ht="15.75">
      <c r="A125" s="108" t="s">
        <v>33</v>
      </c>
      <c r="B125" s="1">
        <f>+$B$42</f>
        <v>124.52744092300853</v>
      </c>
      <c r="C125" s="137">
        <v>0.0668</v>
      </c>
      <c r="D125" s="19">
        <f>+B125*C125</f>
        <v>8.31843305365697</v>
      </c>
      <c r="E125" s="60"/>
      <c r="F125" s="158"/>
      <c r="G125" s="103"/>
      <c r="H125" s="60"/>
      <c r="I125" s="58"/>
      <c r="J125" s="103"/>
      <c r="K125" s="1">
        <f>+B125+E125+H125</f>
        <v>124.52744092300853</v>
      </c>
      <c r="L125" s="19">
        <f>+D125+G125+J125</f>
        <v>8.31843305365697</v>
      </c>
      <c r="M125" s="108" t="s">
        <v>33</v>
      </c>
      <c r="N125" s="1">
        <f>+$N$42</f>
        <v>0.3367610340093604</v>
      </c>
      <c r="O125" s="92">
        <v>11.026</v>
      </c>
      <c r="P125" s="19">
        <f>+N125*O125</f>
        <v>3.713127160987208</v>
      </c>
      <c r="Q125" s="60"/>
      <c r="R125" s="104"/>
      <c r="S125" s="103"/>
      <c r="T125" s="222">
        <f>L125+P125+S125</f>
        <v>12.031560214644177</v>
      </c>
    </row>
    <row r="126" spans="1:20" ht="15.75">
      <c r="A126" s="108" t="s">
        <v>34</v>
      </c>
      <c r="B126" s="22">
        <f>+$B$43</f>
        <v>72.840822775</v>
      </c>
      <c r="C126" s="195">
        <f>+C125</f>
        <v>0.0668</v>
      </c>
      <c r="D126" s="110">
        <f>+B126*C126</f>
        <v>4.86576696137</v>
      </c>
      <c r="E126" s="111"/>
      <c r="F126" s="167"/>
      <c r="G126" s="112"/>
      <c r="H126" s="111"/>
      <c r="I126" s="63"/>
      <c r="J126" s="112"/>
      <c r="K126" s="22">
        <f>+B126+E126+H126</f>
        <v>72.840822775</v>
      </c>
      <c r="L126" s="110">
        <f>+D126+G126+J126</f>
        <v>4.86576696137</v>
      </c>
      <c r="M126" s="108" t="s">
        <v>34</v>
      </c>
      <c r="N126" s="22">
        <f>+$N$43</f>
        <v>0.18825339999999993</v>
      </c>
      <c r="O126" s="113">
        <v>10.706</v>
      </c>
      <c r="P126" s="110">
        <f>+N126*O126</f>
        <v>2.0154409003999993</v>
      </c>
      <c r="Q126" s="111"/>
      <c r="R126" s="114"/>
      <c r="S126" s="112"/>
      <c r="T126" s="251">
        <f>L126+P126+S126</f>
        <v>6.881207861769999</v>
      </c>
    </row>
    <row r="127" spans="1:20" ht="15.75">
      <c r="A127" s="89" t="s">
        <v>35</v>
      </c>
      <c r="B127" s="1">
        <f>SUM(B125:B126)</f>
        <v>197.36826369800855</v>
      </c>
      <c r="C127" s="137"/>
      <c r="D127" s="19">
        <f>SUM(D125:D126)</f>
        <v>13.18420001502697</v>
      </c>
      <c r="E127" s="60"/>
      <c r="F127" s="158"/>
      <c r="G127" s="103"/>
      <c r="H127" s="60"/>
      <c r="I127" s="58"/>
      <c r="J127" s="103"/>
      <c r="K127" s="1">
        <f>+B127+E127+H127</f>
        <v>197.36826369800855</v>
      </c>
      <c r="L127" s="19">
        <f>+D127+G127+J127</f>
        <v>13.18420001502697</v>
      </c>
      <c r="M127" s="89" t="s">
        <v>35</v>
      </c>
      <c r="N127" s="1">
        <f>SUM(N125:N126)</f>
        <v>0.5250144340093603</v>
      </c>
      <c r="O127" s="92"/>
      <c r="P127" s="19">
        <f>SUM(P125:P126)</f>
        <v>5.728568061387207</v>
      </c>
      <c r="Q127" s="60"/>
      <c r="R127" s="104"/>
      <c r="S127" s="103"/>
      <c r="T127" s="222">
        <f>+T125+T126</f>
        <v>18.912768076414174</v>
      </c>
    </row>
    <row r="128" spans="1:20" ht="15.75">
      <c r="A128" s="89" t="s">
        <v>80</v>
      </c>
      <c r="B128" s="22">
        <f>+$B$45</f>
        <v>115.73996951207297</v>
      </c>
      <c r="C128" s="195">
        <v>0.2193</v>
      </c>
      <c r="D128" s="110">
        <f>+B128*C128</f>
        <v>25.381775313997604</v>
      </c>
      <c r="E128" s="111"/>
      <c r="F128" s="167"/>
      <c r="G128" s="112"/>
      <c r="H128" s="111"/>
      <c r="I128" s="63"/>
      <c r="J128" s="112"/>
      <c r="K128" s="22">
        <f>+B128+E128+H128</f>
        <v>115.73996951207297</v>
      </c>
      <c r="L128" s="110">
        <f>+D128+G128+J128</f>
        <v>25.381775313997604</v>
      </c>
      <c r="M128" s="89" t="s">
        <v>45</v>
      </c>
      <c r="N128" s="22"/>
      <c r="O128" s="113"/>
      <c r="P128" s="110"/>
      <c r="Q128" s="111"/>
      <c r="R128" s="114"/>
      <c r="S128" s="112"/>
      <c r="T128" s="251">
        <f>L128+P128+S128</f>
        <v>25.381775313997604</v>
      </c>
    </row>
    <row r="129" spans="1:20" s="45" customFormat="1" ht="16.5" thickBot="1">
      <c r="A129" s="99" t="s">
        <v>28</v>
      </c>
      <c r="B129" s="18">
        <f>+B127+B128</f>
        <v>313.1082332100815</v>
      </c>
      <c r="C129" s="191"/>
      <c r="D129" s="23">
        <f>+D127+D128</f>
        <v>38.565975329024575</v>
      </c>
      <c r="E129" s="119"/>
      <c r="F129" s="168"/>
      <c r="G129" s="120"/>
      <c r="H129" s="119"/>
      <c r="I129" s="57"/>
      <c r="J129" s="120"/>
      <c r="K129" s="18">
        <f>+B129+E129+H129</f>
        <v>313.1082332100815</v>
      </c>
      <c r="L129" s="23">
        <f>+D129+G129+J129</f>
        <v>38.565975329024575</v>
      </c>
      <c r="M129" s="99" t="s">
        <v>28</v>
      </c>
      <c r="N129" s="18">
        <f>+N127+N128</f>
        <v>0.5250144340093603</v>
      </c>
      <c r="O129" s="101"/>
      <c r="P129" s="23">
        <f>+P127+P128</f>
        <v>5.728568061387207</v>
      </c>
      <c r="Q129" s="119"/>
      <c r="R129" s="102"/>
      <c r="S129" s="120"/>
      <c r="T129" s="250">
        <f>+T127+T128</f>
        <v>44.294543390411775</v>
      </c>
    </row>
    <row r="130" spans="1:20" ht="6.75" customHeight="1">
      <c r="A130" s="89"/>
      <c r="B130" s="1"/>
      <c r="C130" s="137"/>
      <c r="D130" s="19"/>
      <c r="E130" s="60"/>
      <c r="F130" s="158"/>
      <c r="G130" s="103"/>
      <c r="H130" s="60"/>
      <c r="I130" s="58"/>
      <c r="J130" s="103"/>
      <c r="K130" s="1"/>
      <c r="L130" s="19"/>
      <c r="M130" s="89"/>
      <c r="N130" s="1"/>
      <c r="O130" s="92"/>
      <c r="P130" s="19"/>
      <c r="Q130" s="60"/>
      <c r="R130" s="104"/>
      <c r="S130" s="103"/>
      <c r="T130" s="222"/>
    </row>
    <row r="131" spans="1:20" ht="15.75">
      <c r="A131" s="29" t="s">
        <v>46</v>
      </c>
      <c r="B131" s="24">
        <f>+B94+B104+B121+B129</f>
        <v>9721.989780651074</v>
      </c>
      <c r="C131" s="48"/>
      <c r="D131" s="25">
        <f>+D94+D104+D121+D129</f>
        <v>984.4164637397818</v>
      </c>
      <c r="E131" s="16">
        <f>+E94+E104+E121+E129</f>
        <v>1477.8942673043127</v>
      </c>
      <c r="F131" s="163"/>
      <c r="G131" s="25">
        <f>+G94+G104+G121+G129</f>
        <v>118.87466651828713</v>
      </c>
      <c r="H131" s="16">
        <f>+H94+H104+H121+H129</f>
        <v>155.36393409298051</v>
      </c>
      <c r="I131" s="59"/>
      <c r="J131" s="25">
        <f>+J94+J104+J121+J129</f>
        <v>10.170123125726505</v>
      </c>
      <c r="K131" s="24">
        <f>+B131+E131+H131</f>
        <v>11355.247982048368</v>
      </c>
      <c r="L131" s="25">
        <f>+D131+G131+J131</f>
        <v>1113.4612533837956</v>
      </c>
      <c r="M131" s="29" t="s">
        <v>46</v>
      </c>
      <c r="N131" s="16">
        <f>+N94+N104+N121+N129</f>
        <v>15.305774974936556</v>
      </c>
      <c r="O131" s="129"/>
      <c r="P131" s="25">
        <f>+P94+P104+P121+P129</f>
        <v>119.21776618539637</v>
      </c>
      <c r="Q131" s="16">
        <f>+Q94+Q104+Q121+Q129</f>
        <v>5.439487572649951</v>
      </c>
      <c r="R131" s="51"/>
      <c r="S131" s="25">
        <f>+S94+S104+S121+S129</f>
        <v>60.875499869100615</v>
      </c>
      <c r="T131" s="222">
        <f>L131+P131+S131</f>
        <v>1293.5545194382926</v>
      </c>
    </row>
    <row r="132" spans="1:20" ht="6" customHeight="1" thickBot="1">
      <c r="A132" s="89"/>
      <c r="B132" s="1"/>
      <c r="C132" s="137"/>
      <c r="D132" s="19"/>
      <c r="E132" s="60"/>
      <c r="F132" s="158"/>
      <c r="G132" s="103"/>
      <c r="H132" s="60"/>
      <c r="I132" s="58"/>
      <c r="J132" s="103"/>
      <c r="K132" s="1"/>
      <c r="L132" s="19"/>
      <c r="M132" s="89"/>
      <c r="N132" s="1"/>
      <c r="O132" s="92"/>
      <c r="P132" s="19"/>
      <c r="Q132" s="60"/>
      <c r="R132" s="104"/>
      <c r="S132" s="103"/>
      <c r="T132" s="222"/>
    </row>
    <row r="133" spans="1:20" ht="18">
      <c r="A133" s="130" t="s">
        <v>47</v>
      </c>
      <c r="B133" s="20"/>
      <c r="C133" s="193"/>
      <c r="D133" s="21"/>
      <c r="E133" s="61"/>
      <c r="F133" s="166"/>
      <c r="G133" s="105"/>
      <c r="H133" s="61"/>
      <c r="I133" s="62"/>
      <c r="J133" s="105"/>
      <c r="K133" s="20"/>
      <c r="L133" s="21"/>
      <c r="M133" s="130" t="s">
        <v>47</v>
      </c>
      <c r="N133" s="20"/>
      <c r="O133" s="106"/>
      <c r="P133" s="21"/>
      <c r="Q133" s="61"/>
      <c r="R133" s="107"/>
      <c r="S133" s="105"/>
      <c r="T133" s="88"/>
    </row>
    <row r="134" spans="1:20" ht="18">
      <c r="A134" s="89" t="s">
        <v>48</v>
      </c>
      <c r="B134" s="1">
        <f>+$B51</f>
        <v>108.41148299999999</v>
      </c>
      <c r="C134" s="137">
        <f>+D134/B134</f>
        <v>0.06203849989901729</v>
      </c>
      <c r="D134" s="3">
        <v>6.725685777147814</v>
      </c>
      <c r="E134" s="60"/>
      <c r="F134" s="158"/>
      <c r="G134" s="103"/>
      <c r="H134" s="60"/>
      <c r="I134" s="58"/>
      <c r="J134" s="103"/>
      <c r="K134" s="1">
        <f>+B134+E134+H134</f>
        <v>108.41148299999999</v>
      </c>
      <c r="L134" s="19">
        <f>+D134+G134+J134</f>
        <v>6.725685777147814</v>
      </c>
      <c r="M134" s="80"/>
      <c r="N134" s="1"/>
      <c r="O134" s="92"/>
      <c r="P134" s="19"/>
      <c r="Q134" s="60"/>
      <c r="R134" s="104"/>
      <c r="S134" s="103"/>
      <c r="T134" s="222">
        <f>L134+P134+S134</f>
        <v>6.725685777147814</v>
      </c>
    </row>
    <row r="135" spans="1:20" ht="18">
      <c r="A135" s="89" t="s">
        <v>49</v>
      </c>
      <c r="B135" s="1">
        <f>+$B52</f>
        <v>179.928</v>
      </c>
      <c r="C135" s="137">
        <f>+D135/B135</f>
        <v>0.06211977013027433</v>
      </c>
      <c r="D135" s="3">
        <v>11.177086</v>
      </c>
      <c r="E135" s="60"/>
      <c r="F135" s="158"/>
      <c r="G135" s="103"/>
      <c r="H135" s="60"/>
      <c r="I135" s="58"/>
      <c r="J135" s="103"/>
      <c r="K135" s="1">
        <f>+B135+E135+H135</f>
        <v>179.928</v>
      </c>
      <c r="L135" s="19">
        <f>+D135+G135+J135</f>
        <v>11.177086</v>
      </c>
      <c r="M135" s="80"/>
      <c r="N135" s="1"/>
      <c r="O135" s="92"/>
      <c r="P135" s="19"/>
      <c r="Q135" s="60"/>
      <c r="R135" s="104"/>
      <c r="S135" s="103"/>
      <c r="T135" s="222">
        <f>L135+P135+S135</f>
        <v>11.177086</v>
      </c>
    </row>
    <row r="136" spans="1:20" ht="18">
      <c r="A136" s="89" t="s">
        <v>50</v>
      </c>
      <c r="B136" s="22">
        <f>+$B53</f>
        <v>189</v>
      </c>
      <c r="C136" s="195">
        <f>+D136/B136</f>
        <v>0.04909907952380953</v>
      </c>
      <c r="D136" s="14">
        <v>9.27972603</v>
      </c>
      <c r="E136" s="60"/>
      <c r="F136" s="158"/>
      <c r="G136" s="103"/>
      <c r="H136" s="60"/>
      <c r="I136" s="58"/>
      <c r="J136" s="103"/>
      <c r="K136" s="22">
        <f>+B136+E136+H136</f>
        <v>189</v>
      </c>
      <c r="L136" s="110">
        <f>+D136+G136+J136</f>
        <v>9.27972603</v>
      </c>
      <c r="M136" s="80"/>
      <c r="N136" s="1"/>
      <c r="O136" s="92"/>
      <c r="P136" s="19"/>
      <c r="Q136" s="60"/>
      <c r="R136" s="104"/>
      <c r="S136" s="103"/>
      <c r="T136" s="251">
        <f>L136+P136+S136</f>
        <v>9.27972603</v>
      </c>
    </row>
    <row r="137" spans="1:20" s="115" customFormat="1" ht="15.75">
      <c r="A137" s="89" t="s">
        <v>51</v>
      </c>
      <c r="B137" s="1">
        <f>+$B54</f>
        <v>477.339483</v>
      </c>
      <c r="C137" s="137">
        <f>+D137/B137</f>
        <v>0.05694583996343713</v>
      </c>
      <c r="D137" s="3">
        <v>27.182497807147815</v>
      </c>
      <c r="E137" s="111"/>
      <c r="F137" s="167"/>
      <c r="G137" s="112"/>
      <c r="H137" s="111"/>
      <c r="I137" s="63"/>
      <c r="J137" s="112"/>
      <c r="K137" s="1">
        <f>+B137+E137+H137</f>
        <v>477.339483</v>
      </c>
      <c r="L137" s="19">
        <f>+D137+G137+J137</f>
        <v>27.182497807147815</v>
      </c>
      <c r="M137" s="131"/>
      <c r="N137" s="22"/>
      <c r="O137" s="113"/>
      <c r="P137" s="110"/>
      <c r="Q137" s="111"/>
      <c r="R137" s="114"/>
      <c r="S137" s="112"/>
      <c r="T137" s="222">
        <f>L137+P137+S137</f>
        <v>27.182497807147815</v>
      </c>
    </row>
    <row r="138" spans="1:20" s="115" customFormat="1" ht="15.75">
      <c r="A138" s="89"/>
      <c r="B138" s="1"/>
      <c r="C138" s="137"/>
      <c r="D138" s="3"/>
      <c r="E138" s="111"/>
      <c r="F138" s="167"/>
      <c r="G138" s="112"/>
      <c r="H138" s="111"/>
      <c r="I138" s="63"/>
      <c r="J138" s="112"/>
      <c r="K138" s="1"/>
      <c r="L138" s="19"/>
      <c r="M138" s="131"/>
      <c r="N138" s="22"/>
      <c r="O138" s="113"/>
      <c r="P138" s="110"/>
      <c r="Q138" s="111"/>
      <c r="R138" s="114"/>
      <c r="S138" s="112"/>
      <c r="T138" s="222"/>
    </row>
    <row r="139" spans="1:20" s="115" customFormat="1" ht="15.75">
      <c r="A139" s="89" t="s">
        <v>53</v>
      </c>
      <c r="B139" s="1">
        <v>3.54114294797764</v>
      </c>
      <c r="C139" s="137">
        <f>+D139/B139</f>
        <v>0.3711839631746853</v>
      </c>
      <c r="D139" s="3">
        <v>1.314415473598429</v>
      </c>
      <c r="E139" s="111"/>
      <c r="F139" s="167"/>
      <c r="G139" s="112"/>
      <c r="H139" s="111"/>
      <c r="I139" s="63"/>
      <c r="J139" s="112"/>
      <c r="K139" s="1">
        <f>+B139+E139+H139</f>
        <v>3.54114294797764</v>
      </c>
      <c r="L139" s="19">
        <f>+D139+G139+J139</f>
        <v>1.314415473598429</v>
      </c>
      <c r="M139" s="131"/>
      <c r="N139" s="22"/>
      <c r="O139" s="113"/>
      <c r="P139" s="110"/>
      <c r="Q139" s="111"/>
      <c r="R139" s="114"/>
      <c r="S139" s="112"/>
      <c r="T139" s="222">
        <f>L139+P139+S139</f>
        <v>1.314415473598429</v>
      </c>
    </row>
    <row r="140" spans="1:20" s="45" customFormat="1" ht="21.75" thickBot="1">
      <c r="A140" s="99" t="s">
        <v>54</v>
      </c>
      <c r="B140" s="18">
        <f>+B137</f>
        <v>477.339483</v>
      </c>
      <c r="C140" s="191"/>
      <c r="D140" s="23">
        <f>+D137+D139</f>
        <v>28.496913280746245</v>
      </c>
      <c r="E140" s="119"/>
      <c r="F140" s="168"/>
      <c r="G140" s="120"/>
      <c r="H140" s="119"/>
      <c r="I140" s="57"/>
      <c r="J140" s="120"/>
      <c r="K140" s="18">
        <f>+K137</f>
        <v>477.339483</v>
      </c>
      <c r="L140" s="169">
        <f>+L137+L139</f>
        <v>28.496913280746245</v>
      </c>
      <c r="M140" s="99" t="s">
        <v>81</v>
      </c>
      <c r="N140" s="18"/>
      <c r="O140" s="101"/>
      <c r="P140" s="23"/>
      <c r="Q140" s="119"/>
      <c r="R140" s="102"/>
      <c r="S140" s="120"/>
      <c r="T140" s="252">
        <f>T137+T139</f>
        <v>28.496913280746245</v>
      </c>
    </row>
    <row r="141" spans="1:20" s="45" customFormat="1" ht="7.5" customHeight="1">
      <c r="A141" s="29"/>
      <c r="B141" s="24"/>
      <c r="C141" s="48"/>
      <c r="D141" s="25"/>
      <c r="E141" s="50"/>
      <c r="F141" s="163"/>
      <c r="G141" s="77"/>
      <c r="H141" s="50"/>
      <c r="I141" s="59"/>
      <c r="J141" s="77"/>
      <c r="K141" s="24"/>
      <c r="L141" s="25"/>
      <c r="M141" s="29"/>
      <c r="N141" s="24"/>
      <c r="O141" s="126"/>
      <c r="P141" s="25"/>
      <c r="Q141" s="50"/>
      <c r="R141" s="51"/>
      <c r="S141" s="77"/>
      <c r="T141" s="253"/>
    </row>
    <row r="142" spans="1:20" ht="18">
      <c r="A142" s="80" t="s">
        <v>55</v>
      </c>
      <c r="B142" s="26">
        <f>+B131+B140</f>
        <v>10199.329263651074</v>
      </c>
      <c r="C142" s="135"/>
      <c r="D142" s="133">
        <f>+D131+D140</f>
        <v>1012.9133770205281</v>
      </c>
      <c r="E142" s="26">
        <f>+E131+E140</f>
        <v>1477.8942673043127</v>
      </c>
      <c r="F142" s="132"/>
      <c r="G142" s="133">
        <f>+G131+G140</f>
        <v>118.87466651828713</v>
      </c>
      <c r="H142" s="26">
        <f>+H131+H140</f>
        <v>155.36393409298051</v>
      </c>
      <c r="I142" s="27"/>
      <c r="J142" s="133">
        <f>+J131+J140</f>
        <v>10.170123125726505</v>
      </c>
      <c r="K142" s="26">
        <f>+B142+E142+H142</f>
        <v>11832.587465048367</v>
      </c>
      <c r="L142" s="133">
        <f>+D142+G142+J142</f>
        <v>1141.9581666645417</v>
      </c>
      <c r="M142" s="80" t="s">
        <v>55</v>
      </c>
      <c r="N142" s="26">
        <f>+N131+N140</f>
        <v>15.305774974936556</v>
      </c>
      <c r="O142" s="134"/>
      <c r="P142" s="133">
        <f>+P131+P140</f>
        <v>119.21776618539637</v>
      </c>
      <c r="Q142" s="26">
        <f>+Q131+Q140</f>
        <v>5.439487572649951</v>
      </c>
      <c r="R142" s="135"/>
      <c r="S142" s="133">
        <f>+S131+S140</f>
        <v>60.875499869100615</v>
      </c>
      <c r="T142" s="254">
        <f>+T131+T140</f>
        <v>1322.0514327190388</v>
      </c>
    </row>
    <row r="143" spans="1:20" ht="5.25" customHeight="1">
      <c r="A143" s="89"/>
      <c r="B143" s="1"/>
      <c r="C143" s="137"/>
      <c r="D143" s="19"/>
      <c r="E143" s="1"/>
      <c r="F143" s="2"/>
      <c r="G143" s="19"/>
      <c r="H143" s="1"/>
      <c r="I143" s="28"/>
      <c r="J143" s="19"/>
      <c r="K143" s="1"/>
      <c r="L143" s="19"/>
      <c r="M143" s="89"/>
      <c r="N143" s="1"/>
      <c r="O143" s="92"/>
      <c r="P143" s="19"/>
      <c r="Q143" s="1"/>
      <c r="R143" s="137"/>
      <c r="S143" s="19"/>
      <c r="T143" s="222"/>
    </row>
    <row r="144" spans="1:20" ht="15.75">
      <c r="A144" s="29" t="s">
        <v>56</v>
      </c>
      <c r="B144" s="24">
        <v>33.859</v>
      </c>
      <c r="C144" s="48">
        <f>+D144/B144</f>
        <v>0.0283841223899111</v>
      </c>
      <c r="D144" s="25">
        <v>0.961058</v>
      </c>
      <c r="E144" s="24"/>
      <c r="F144" s="17"/>
      <c r="G144" s="25"/>
      <c r="H144" s="24"/>
      <c r="I144" s="30"/>
      <c r="J144" s="25"/>
      <c r="K144" s="24">
        <f>+B144+E144+H144</f>
        <v>33.859</v>
      </c>
      <c r="L144" s="25">
        <f>+D144+G144+J144</f>
        <v>0.961058</v>
      </c>
      <c r="M144" s="29" t="s">
        <v>57</v>
      </c>
      <c r="N144" s="24"/>
      <c r="O144" s="126"/>
      <c r="P144" s="25"/>
      <c r="Q144" s="24"/>
      <c r="R144" s="48"/>
      <c r="S144" s="25"/>
      <c r="T144" s="253">
        <f>L144+P144+S144</f>
        <v>0.961058</v>
      </c>
    </row>
    <row r="145" spans="1:20" ht="4.5" customHeight="1">
      <c r="A145" s="89"/>
      <c r="B145" s="1"/>
      <c r="C145" s="137"/>
      <c r="D145" s="19"/>
      <c r="E145" s="1"/>
      <c r="F145" s="2"/>
      <c r="G145" s="19"/>
      <c r="H145" s="1"/>
      <c r="I145" s="28"/>
      <c r="J145" s="19"/>
      <c r="K145" s="1"/>
      <c r="L145" s="19"/>
      <c r="M145" s="89"/>
      <c r="N145" s="1"/>
      <c r="O145" s="92"/>
      <c r="P145" s="19"/>
      <c r="Q145" s="1"/>
      <c r="R145" s="137"/>
      <c r="S145" s="19"/>
      <c r="T145" s="222"/>
    </row>
    <row r="146" spans="1:20" ht="21" thickBot="1">
      <c r="A146" s="138" t="s">
        <v>58</v>
      </c>
      <c r="B146" s="31">
        <f>+B142+B144</f>
        <v>10233.188263651075</v>
      </c>
      <c r="C146" s="142"/>
      <c r="D146" s="140">
        <f>+D142+D144</f>
        <v>1013.874435020528</v>
      </c>
      <c r="E146" s="31">
        <f>+E142+E144</f>
        <v>1477.8942673043127</v>
      </c>
      <c r="F146" s="139"/>
      <c r="G146" s="140">
        <f>+G142+G144</f>
        <v>118.87466651828713</v>
      </c>
      <c r="H146" s="31">
        <f>+H142+H144</f>
        <v>155.36393409298051</v>
      </c>
      <c r="I146" s="32"/>
      <c r="J146" s="140">
        <f>+J142+J144</f>
        <v>10.170123125726505</v>
      </c>
      <c r="K146" s="31">
        <f>+B146+E146+H146</f>
        <v>11866.446465048368</v>
      </c>
      <c r="L146" s="140">
        <f>+D146+G146+J146</f>
        <v>1142.9192246645418</v>
      </c>
      <c r="M146" s="138" t="s">
        <v>58</v>
      </c>
      <c r="N146" s="31">
        <f>+N142+N144</f>
        <v>15.305774974936556</v>
      </c>
      <c r="O146" s="141"/>
      <c r="P146" s="140">
        <f>+P142+P144</f>
        <v>119.21776618539637</v>
      </c>
      <c r="Q146" s="31">
        <f>+Q142+Q144</f>
        <v>5.439487572649951</v>
      </c>
      <c r="R146" s="142"/>
      <c r="S146" s="140">
        <f>+S142+S144</f>
        <v>60.875499869100615</v>
      </c>
      <c r="T146" s="255">
        <f>+T142+T144</f>
        <v>1323.0124907190389</v>
      </c>
    </row>
    <row r="147" spans="1:20" ht="20.25">
      <c r="A147" s="170"/>
      <c r="B147" s="171"/>
      <c r="C147" s="172"/>
      <c r="D147" s="173"/>
      <c r="E147" s="174"/>
      <c r="F147" s="175"/>
      <c r="G147" s="176"/>
      <c r="H147" s="171"/>
      <c r="I147" s="177"/>
      <c r="J147" s="173"/>
      <c r="K147" s="174"/>
      <c r="L147" s="176"/>
      <c r="M147" s="178"/>
      <c r="N147" s="171"/>
      <c r="O147" s="179"/>
      <c r="P147" s="173"/>
      <c r="Q147" s="174"/>
      <c r="R147" s="172"/>
      <c r="S147" s="176"/>
      <c r="T147" s="257"/>
    </row>
    <row r="148" spans="1:20" ht="21">
      <c r="A148" s="29" t="s">
        <v>82</v>
      </c>
      <c r="B148" s="33"/>
      <c r="C148" s="145"/>
      <c r="D148" s="144">
        <v>15.9</v>
      </c>
      <c r="E148" s="37"/>
      <c r="F148" s="143"/>
      <c r="G148" s="41"/>
      <c r="H148" s="33"/>
      <c r="I148" s="34"/>
      <c r="J148" s="144"/>
      <c r="K148" s="37"/>
      <c r="L148" s="25">
        <f>+D148+G148+J148</f>
        <v>15.9</v>
      </c>
      <c r="M148" s="40"/>
      <c r="N148" s="33"/>
      <c r="O148" s="36"/>
      <c r="P148" s="144"/>
      <c r="Q148" s="37"/>
      <c r="R148" s="145"/>
      <c r="S148" s="41"/>
      <c r="T148" s="253">
        <f>L148+P148+S148</f>
        <v>15.9</v>
      </c>
    </row>
    <row r="149" spans="1:20" ht="20.25">
      <c r="A149" s="180" t="s">
        <v>59</v>
      </c>
      <c r="B149" s="33"/>
      <c r="C149" s="145"/>
      <c r="D149" s="144">
        <f>D146+D148</f>
        <v>1029.774435020528</v>
      </c>
      <c r="E149" s="37"/>
      <c r="F149" s="143"/>
      <c r="G149" s="41"/>
      <c r="H149" s="33"/>
      <c r="I149" s="34"/>
      <c r="J149" s="144"/>
      <c r="K149" s="37"/>
      <c r="L149" s="41">
        <f>L146+L148</f>
        <v>1158.819224664542</v>
      </c>
      <c r="M149" s="40"/>
      <c r="N149" s="33"/>
      <c r="O149" s="36"/>
      <c r="P149" s="144"/>
      <c r="Q149" s="37"/>
      <c r="R149" s="145"/>
      <c r="S149" s="41"/>
      <c r="T149" s="256">
        <f>T146+T148</f>
        <v>1338.912490719039</v>
      </c>
    </row>
    <row r="150" spans="1:20" ht="11.25" customHeight="1" thickBot="1">
      <c r="A150" s="181"/>
      <c r="B150" s="31"/>
      <c r="C150" s="142"/>
      <c r="D150" s="140"/>
      <c r="E150" s="182"/>
      <c r="F150" s="142"/>
      <c r="G150" s="183"/>
      <c r="H150" s="31"/>
      <c r="I150" s="142"/>
      <c r="J150" s="140"/>
      <c r="K150" s="182"/>
      <c r="L150" s="183"/>
      <c r="M150" s="184"/>
      <c r="N150" s="31"/>
      <c r="O150" s="142"/>
      <c r="P150" s="140"/>
      <c r="Q150" s="182"/>
      <c r="R150" s="142"/>
      <c r="S150" s="183"/>
      <c r="T150" s="255"/>
    </row>
    <row r="151" spans="1:20" ht="20.25">
      <c r="A151" s="150" t="str">
        <f>A67</f>
        <v>(1) Illustrates energy for unmetered customers, as well as LED and Non-LED Streetlights</v>
      </c>
      <c r="B151" s="37"/>
      <c r="C151" s="145"/>
      <c r="D151" s="41"/>
      <c r="E151" s="37"/>
      <c r="F151" s="145"/>
      <c r="G151" s="41"/>
      <c r="H151" s="37"/>
      <c r="I151" s="145"/>
      <c r="J151" s="41"/>
      <c r="K151" s="37"/>
      <c r="L151" s="41"/>
      <c r="M151" s="40"/>
      <c r="N151" s="37"/>
      <c r="O151" s="145"/>
      <c r="P151" s="41"/>
      <c r="Q151" s="37"/>
      <c r="R151" s="145"/>
      <c r="S151" s="41"/>
      <c r="T151" s="41"/>
    </row>
    <row r="152" spans="1:20" ht="20.25">
      <c r="A152" s="150" t="str">
        <f>A68</f>
        <v>(2) Per kWh charge is not applicable as the class is made up of a number of rates</v>
      </c>
      <c r="B152" s="37"/>
      <c r="C152" s="145"/>
      <c r="D152" s="41"/>
      <c r="E152" s="37"/>
      <c r="F152" s="145"/>
      <c r="G152" s="41"/>
      <c r="H152" s="37"/>
      <c r="I152" s="145"/>
      <c r="J152" s="41"/>
      <c r="K152" s="37"/>
      <c r="L152" s="41"/>
      <c r="M152" s="40"/>
      <c r="N152" s="37"/>
      <c r="O152" s="145"/>
      <c r="P152" s="41"/>
      <c r="Q152" s="37"/>
      <c r="R152" s="145"/>
      <c r="S152" s="41"/>
      <c r="T152" s="41"/>
    </row>
    <row r="153" spans="1:20" ht="21.75">
      <c r="A153" s="40"/>
      <c r="B153" s="185" t="s">
        <v>73</v>
      </c>
      <c r="C153" s="145"/>
      <c r="D153" s="41"/>
      <c r="E153" s="37"/>
      <c r="F153" s="145"/>
      <c r="G153" s="41"/>
      <c r="H153" s="37"/>
      <c r="I153" s="145"/>
      <c r="J153" s="41"/>
      <c r="K153" s="37"/>
      <c r="L153" s="41"/>
      <c r="M153" s="40"/>
      <c r="N153" s="37"/>
      <c r="O153" s="145"/>
      <c r="P153" s="41"/>
      <c r="Q153" s="37"/>
      <c r="R153" s="145"/>
      <c r="S153" s="41"/>
      <c r="T153" s="36"/>
    </row>
    <row r="154" ht="13.5" thickBot="1">
      <c r="T154" s="186"/>
    </row>
    <row r="155" spans="1:20" ht="23.25">
      <c r="A155" s="70" t="s">
        <v>74</v>
      </c>
      <c r="B155" s="261" t="s">
        <v>1</v>
      </c>
      <c r="C155" s="262"/>
      <c r="D155" s="263"/>
      <c r="E155" s="261" t="s">
        <v>2</v>
      </c>
      <c r="F155" s="262"/>
      <c r="G155" s="263"/>
      <c r="H155" s="261" t="s">
        <v>3</v>
      </c>
      <c r="I155" s="262"/>
      <c r="J155" s="263"/>
      <c r="K155" s="264" t="s">
        <v>65</v>
      </c>
      <c r="L155" s="265"/>
      <c r="M155" s="70" t="s">
        <v>74</v>
      </c>
      <c r="N155" s="261" t="s">
        <v>6</v>
      </c>
      <c r="O155" s="262"/>
      <c r="P155" s="263"/>
      <c r="Q155" s="261" t="s">
        <v>7</v>
      </c>
      <c r="R155" s="262"/>
      <c r="S155" s="263"/>
      <c r="T155" s="46" t="s">
        <v>9</v>
      </c>
    </row>
    <row r="156" spans="1:20" ht="15.75">
      <c r="A156" s="29"/>
      <c r="B156" s="24" t="s">
        <v>10</v>
      </c>
      <c r="C156" s="48" t="s">
        <v>11</v>
      </c>
      <c r="D156" s="25" t="s">
        <v>9</v>
      </c>
      <c r="E156" s="24" t="s">
        <v>10</v>
      </c>
      <c r="F156" s="48" t="s">
        <v>11</v>
      </c>
      <c r="G156" s="25" t="s">
        <v>9</v>
      </c>
      <c r="H156" s="24" t="s">
        <v>10</v>
      </c>
      <c r="I156" s="48" t="s">
        <v>11</v>
      </c>
      <c r="J156" s="25" t="s">
        <v>9</v>
      </c>
      <c r="K156" s="73" t="s">
        <v>12</v>
      </c>
      <c r="L156" s="74" t="s">
        <v>9</v>
      </c>
      <c r="M156" s="29"/>
      <c r="N156" s="24" t="s">
        <v>13</v>
      </c>
      <c r="O156" s="75" t="s">
        <v>14</v>
      </c>
      <c r="P156" s="76" t="s">
        <v>9</v>
      </c>
      <c r="Q156" s="50" t="s">
        <v>15</v>
      </c>
      <c r="R156" s="51" t="s">
        <v>16</v>
      </c>
      <c r="S156" s="77" t="s">
        <v>9</v>
      </c>
      <c r="T156" s="47" t="s">
        <v>75</v>
      </c>
    </row>
    <row r="157" spans="1:20" ht="15.75">
      <c r="A157" s="29"/>
      <c r="B157" s="24" t="s">
        <v>18</v>
      </c>
      <c r="C157" s="48" t="s">
        <v>19</v>
      </c>
      <c r="D157" s="25"/>
      <c r="E157" s="24" t="s">
        <v>18</v>
      </c>
      <c r="F157" s="48" t="s">
        <v>19</v>
      </c>
      <c r="G157" s="25"/>
      <c r="H157" s="24" t="s">
        <v>18</v>
      </c>
      <c r="I157" s="48" t="s">
        <v>19</v>
      </c>
      <c r="J157" s="25"/>
      <c r="K157" s="24"/>
      <c r="L157" s="25"/>
      <c r="M157" s="29"/>
      <c r="N157" s="24" t="s">
        <v>20</v>
      </c>
      <c r="O157" s="75" t="s">
        <v>21</v>
      </c>
      <c r="P157" s="25"/>
      <c r="Q157" s="50" t="s">
        <v>22</v>
      </c>
      <c r="R157" s="51" t="s">
        <v>19</v>
      </c>
      <c r="S157" s="77"/>
      <c r="T157" s="47"/>
    </row>
    <row r="158" spans="1:20" ht="18.75" thickBot="1">
      <c r="A158" s="80" t="s">
        <v>24</v>
      </c>
      <c r="B158" s="24">
        <v>0</v>
      </c>
      <c r="C158" s="48"/>
      <c r="D158" s="25"/>
      <c r="E158" s="50"/>
      <c r="F158" s="51"/>
      <c r="G158" s="52"/>
      <c r="H158" s="50"/>
      <c r="I158" s="51"/>
      <c r="J158" s="52"/>
      <c r="K158" s="24"/>
      <c r="L158" s="25"/>
      <c r="M158" s="80" t="s">
        <v>24</v>
      </c>
      <c r="N158" s="24"/>
      <c r="O158" s="75"/>
      <c r="P158" s="25"/>
      <c r="Q158" s="50"/>
      <c r="R158" s="51"/>
      <c r="S158" s="77"/>
      <c r="T158" s="187"/>
    </row>
    <row r="159" spans="1:20" ht="15.75">
      <c r="A159" s="82" t="s">
        <v>25</v>
      </c>
      <c r="B159" s="83"/>
      <c r="C159" s="84"/>
      <c r="D159" s="85"/>
      <c r="E159" s="53"/>
      <c r="F159" s="54"/>
      <c r="G159" s="55"/>
      <c r="H159" s="53"/>
      <c r="I159" s="54"/>
      <c r="J159" s="55"/>
      <c r="K159" s="83"/>
      <c r="L159" s="85"/>
      <c r="M159" s="82" t="s">
        <v>25</v>
      </c>
      <c r="N159" s="83"/>
      <c r="O159" s="86"/>
      <c r="P159" s="85"/>
      <c r="Q159" s="258"/>
      <c r="R159" s="54"/>
      <c r="S159" s="87"/>
      <c r="T159" s="9"/>
    </row>
    <row r="160" spans="1:20" ht="15.75">
      <c r="A160" s="89" t="s">
        <v>26</v>
      </c>
      <c r="B160" s="1"/>
      <c r="C160" s="137">
        <f>+C92-C9</f>
        <v>0.00989000000000001</v>
      </c>
      <c r="D160" s="19">
        <f>+D92-D9</f>
        <v>41.088835494245245</v>
      </c>
      <c r="E160" s="91">
        <f>+E92-E9</f>
        <v>0</v>
      </c>
      <c r="F160" s="137">
        <f>+F92-F9</f>
        <v>0</v>
      </c>
      <c r="G160" s="90">
        <f>+G92-G9</f>
        <v>0</v>
      </c>
      <c r="H160" s="91">
        <f>+H92-H9</f>
        <v>0</v>
      </c>
      <c r="I160" s="93">
        <f>+I92-I9</f>
        <v>0</v>
      </c>
      <c r="J160" s="90">
        <f>+J92-J9</f>
        <v>0</v>
      </c>
      <c r="K160" s="1">
        <f>+K92-K9</f>
        <v>0</v>
      </c>
      <c r="L160" s="19">
        <f>+L92-L9</f>
        <v>41.088835494245245</v>
      </c>
      <c r="M160" s="89" t="s">
        <v>26</v>
      </c>
      <c r="N160" s="1">
        <f>+N92-N9</f>
        <v>0</v>
      </c>
      <c r="O160" s="188">
        <f>+O92-O9</f>
        <v>0</v>
      </c>
      <c r="P160" s="19">
        <f>+P92-P9</f>
        <v>0</v>
      </c>
      <c r="Q160" s="1">
        <f>+Q92-Q9</f>
        <v>0</v>
      </c>
      <c r="R160" s="93">
        <f>+R92-R9</f>
        <v>0</v>
      </c>
      <c r="S160" s="90">
        <f>+S92-S9</f>
        <v>0</v>
      </c>
      <c r="T160" s="222">
        <f>+T92-T9</f>
        <v>41.088835494245245</v>
      </c>
    </row>
    <row r="161" spans="1:20" s="98" customFormat="1" ht="20.25">
      <c r="A161" s="89" t="s">
        <v>27</v>
      </c>
      <c r="B161" s="4">
        <f>+B93-B10</f>
        <v>0</v>
      </c>
      <c r="C161" s="189">
        <f>+C93-C10</f>
        <v>0.01311000000000001</v>
      </c>
      <c r="D161" s="94">
        <f>+D93-D10</f>
        <v>0.18287290093516972</v>
      </c>
      <c r="E161" s="4">
        <f>+E93-E10</f>
        <v>0</v>
      </c>
      <c r="F161" s="189">
        <f>+F93-F10</f>
        <v>0.00989000000000001</v>
      </c>
      <c r="G161" s="94">
        <f>+G93-G10</f>
        <v>0.4810579586518662</v>
      </c>
      <c r="H161" s="4">
        <f>+H93-H10</f>
        <v>0</v>
      </c>
      <c r="I161" s="118">
        <f>+I93-I10</f>
        <v>0.005160000000000005</v>
      </c>
      <c r="J161" s="94">
        <f>+J93-J10</f>
        <v>0.8016778999197793</v>
      </c>
      <c r="K161" s="4">
        <f>+K93-K10</f>
        <v>0</v>
      </c>
      <c r="L161" s="94">
        <f>+L93-L10</f>
        <v>1.4656087595068144</v>
      </c>
      <c r="M161" s="95" t="s">
        <v>27</v>
      </c>
      <c r="N161" s="4">
        <f>+N93-N10</f>
        <v>0</v>
      </c>
      <c r="O161" s="190">
        <f>+O93-O10</f>
        <v>0</v>
      </c>
      <c r="P161" s="94">
        <f>+P93-P10</f>
        <v>0</v>
      </c>
      <c r="Q161" s="4">
        <f>+Q93-Q10</f>
        <v>0</v>
      </c>
      <c r="R161" s="97">
        <f>+R93-R10</f>
        <v>0</v>
      </c>
      <c r="S161" s="94">
        <f>+S93-S10</f>
        <v>0</v>
      </c>
      <c r="T161" s="249">
        <f>+T93-T10</f>
        <v>1.4656087595068144</v>
      </c>
    </row>
    <row r="162" spans="1:20" ht="16.5" thickBot="1">
      <c r="A162" s="99" t="s">
        <v>28</v>
      </c>
      <c r="B162" s="18">
        <f>+B94-B11</f>
        <v>0</v>
      </c>
      <c r="C162" s="191">
        <f>+C94-C11</f>
        <v>0</v>
      </c>
      <c r="D162" s="23">
        <f>+D94-D11</f>
        <v>41.27170839518044</v>
      </c>
      <c r="E162" s="6">
        <f>+E94-E11</f>
        <v>0</v>
      </c>
      <c r="F162" s="191">
        <f>+F94-F11</f>
        <v>0</v>
      </c>
      <c r="G162" s="100">
        <f>+G94-G11</f>
        <v>0.4810579586518662</v>
      </c>
      <c r="H162" s="6">
        <f>+H94-H11</f>
        <v>0</v>
      </c>
      <c r="I162" s="102">
        <f>+I94-I11</f>
        <v>0</v>
      </c>
      <c r="J162" s="100">
        <f>+J94-J11</f>
        <v>0.8016778999197793</v>
      </c>
      <c r="K162" s="18">
        <f>+K94-K11</f>
        <v>0</v>
      </c>
      <c r="L162" s="23">
        <f>+L94-L11</f>
        <v>42.55444425375214</v>
      </c>
      <c r="M162" s="99" t="s">
        <v>28</v>
      </c>
      <c r="N162" s="18">
        <f>+N94-N11</f>
        <v>0</v>
      </c>
      <c r="O162" s="192">
        <f>+O94-O11</f>
        <v>0</v>
      </c>
      <c r="P162" s="23">
        <f>+P94-P11</f>
        <v>0</v>
      </c>
      <c r="Q162" s="6">
        <f>+Q94-Q11</f>
        <v>0</v>
      </c>
      <c r="R162" s="102">
        <f>+R94-R11</f>
        <v>0</v>
      </c>
      <c r="S162" s="100">
        <f>+S94-S11</f>
        <v>0</v>
      </c>
      <c r="T162" s="250">
        <f>+T94-T11</f>
        <v>42.55444425375208</v>
      </c>
    </row>
    <row r="163" spans="1:20" ht="6" customHeight="1" thickBot="1">
      <c r="A163" s="89"/>
      <c r="B163" s="1"/>
      <c r="C163" s="137"/>
      <c r="D163" s="19"/>
      <c r="E163" s="60"/>
      <c r="F163" s="137"/>
      <c r="G163" s="103"/>
      <c r="H163" s="60"/>
      <c r="I163" s="104"/>
      <c r="J163" s="103"/>
      <c r="K163" s="1"/>
      <c r="L163" s="19"/>
      <c r="M163" s="89"/>
      <c r="N163" s="1"/>
      <c r="O163" s="188"/>
      <c r="P163" s="19"/>
      <c r="Q163" s="8"/>
      <c r="R163" s="104"/>
      <c r="S163" s="103"/>
      <c r="T163" s="222"/>
    </row>
    <row r="164" spans="1:20" ht="15.75">
      <c r="A164" s="82" t="s">
        <v>29</v>
      </c>
      <c r="B164" s="20"/>
      <c r="C164" s="193"/>
      <c r="D164" s="21"/>
      <c r="E164" s="61"/>
      <c r="F164" s="193"/>
      <c r="G164" s="105"/>
      <c r="H164" s="61"/>
      <c r="I164" s="107"/>
      <c r="J164" s="105"/>
      <c r="K164" s="20"/>
      <c r="L164" s="21"/>
      <c r="M164" s="82" t="s">
        <v>29</v>
      </c>
      <c r="N164" s="20"/>
      <c r="O164" s="194"/>
      <c r="P164" s="21"/>
      <c r="Q164" s="10"/>
      <c r="R164" s="107"/>
      <c r="S164" s="105"/>
      <c r="T164" s="88"/>
    </row>
    <row r="165" spans="1:20" ht="15.75">
      <c r="A165" s="89" t="s">
        <v>30</v>
      </c>
      <c r="B165" s="1">
        <f>+B97-B14</f>
        <v>0</v>
      </c>
      <c r="C165" s="137">
        <f>+C97-C14</f>
        <v>0.008849999999999997</v>
      </c>
      <c r="D165" s="19">
        <f>+D97-D14</f>
        <v>0.3331306351133936</v>
      </c>
      <c r="E165" s="1">
        <f>+E97-E14</f>
        <v>0</v>
      </c>
      <c r="F165" s="137">
        <f>+F97-F14</f>
        <v>0.007779999999999995</v>
      </c>
      <c r="G165" s="19">
        <f>+G97-G14</f>
        <v>1.4147587149406817</v>
      </c>
      <c r="H165" s="1">
        <f>+H97-H14</f>
        <v>0</v>
      </c>
      <c r="I165" s="104">
        <f>+I97-I14</f>
        <v>0</v>
      </c>
      <c r="J165" s="19">
        <f>+J97-J14</f>
        <v>0</v>
      </c>
      <c r="K165" s="1">
        <f>+K97-K14</f>
        <v>0</v>
      </c>
      <c r="L165" s="19">
        <f>+L97-L14</f>
        <v>1.7478893500540735</v>
      </c>
      <c r="M165" s="89" t="s">
        <v>30</v>
      </c>
      <c r="N165" s="1">
        <f>+N97-N14</f>
        <v>0</v>
      </c>
      <c r="O165" s="188">
        <f>+O97-O14</f>
        <v>0</v>
      </c>
      <c r="P165" s="19">
        <f>+P97-P14</f>
        <v>0</v>
      </c>
      <c r="Q165" s="1">
        <f>+Q97-Q14</f>
        <v>0</v>
      </c>
      <c r="R165" s="93">
        <f>+R97-R14</f>
        <v>0</v>
      </c>
      <c r="S165" s="19">
        <f>+S97-S14</f>
        <v>0</v>
      </c>
      <c r="T165" s="222">
        <f>+T97-T14</f>
        <v>1.7478893500540735</v>
      </c>
    </row>
    <row r="166" spans="1:20" ht="15.75">
      <c r="A166" s="89" t="s">
        <v>31</v>
      </c>
      <c r="B166" s="1">
        <f>+B98-B15</f>
        <v>0</v>
      </c>
      <c r="C166" s="137">
        <f>+C98-C15</f>
        <v>0.0062399999999999956</v>
      </c>
      <c r="D166" s="19">
        <f>+D98-D15</f>
        <v>8.552513107737298</v>
      </c>
      <c r="E166" s="109">
        <f>+E98-E15</f>
        <v>0</v>
      </c>
      <c r="F166" s="137">
        <f>+F98-F15</f>
        <v>0.004410000000000011</v>
      </c>
      <c r="G166" s="19">
        <f>+G98-G15</f>
        <v>5.130647455901197</v>
      </c>
      <c r="H166" s="1">
        <f>+H98-H15</f>
        <v>0</v>
      </c>
      <c r="I166" s="104">
        <f>+I98-I15</f>
        <v>0</v>
      </c>
      <c r="J166" s="19">
        <f>+J98-J15</f>
        <v>0</v>
      </c>
      <c r="K166" s="1">
        <f>+K98-K15</f>
        <v>0</v>
      </c>
      <c r="L166" s="19">
        <f>+L98-L15</f>
        <v>13.683160563638495</v>
      </c>
      <c r="M166" s="89" t="s">
        <v>31</v>
      </c>
      <c r="N166" s="1">
        <f>+N98-N15</f>
        <v>0</v>
      </c>
      <c r="O166" s="188">
        <f>+O98-O15</f>
        <v>0.5839999999999996</v>
      </c>
      <c r="P166" s="19">
        <f>+P98-P15</f>
        <v>3.9829354101831385</v>
      </c>
      <c r="Q166" s="1">
        <f>+Q98-Q15</f>
        <v>0</v>
      </c>
      <c r="R166" s="93">
        <f>+R98-R15</f>
        <v>0</v>
      </c>
      <c r="S166" s="19">
        <f>+S98-S15</f>
        <v>0</v>
      </c>
      <c r="T166" s="222">
        <f>+T98-T15</f>
        <v>17.666095973821655</v>
      </c>
    </row>
    <row r="167" spans="1:20" ht="15.75">
      <c r="A167" s="89" t="s">
        <v>32</v>
      </c>
      <c r="B167" s="1">
        <f>+B99-B16</f>
        <v>0</v>
      </c>
      <c r="C167" s="137">
        <f>+C99-C16</f>
        <v>0</v>
      </c>
      <c r="D167" s="19">
        <f>+D99-D16</f>
        <v>0</v>
      </c>
      <c r="E167" s="60">
        <f>+E99-E16</f>
        <v>0</v>
      </c>
      <c r="F167" s="137">
        <f>+F99-F16</f>
        <v>0</v>
      </c>
      <c r="G167" s="103">
        <f>+G99-G16</f>
        <v>0</v>
      </c>
      <c r="H167" s="60">
        <f>+H99-H16</f>
        <v>0</v>
      </c>
      <c r="I167" s="104">
        <f>+I99-I16</f>
        <v>0</v>
      </c>
      <c r="J167" s="103">
        <f>+J99-J16</f>
        <v>0</v>
      </c>
      <c r="K167" s="1">
        <f>+K99-K16</f>
        <v>0</v>
      </c>
      <c r="L167" s="19">
        <f>+L99-L16</f>
        <v>0</v>
      </c>
      <c r="M167" s="89" t="s">
        <v>32</v>
      </c>
      <c r="N167" s="1">
        <f>+N99-N16</f>
        <v>0</v>
      </c>
      <c r="O167" s="188">
        <f>+O99-O16</f>
        <v>0</v>
      </c>
      <c r="P167" s="19">
        <f>+P99-P16</f>
        <v>0</v>
      </c>
      <c r="Q167" s="8">
        <f>+Q99-Q16</f>
        <v>0</v>
      </c>
      <c r="R167" s="104">
        <f>+R99-R16</f>
        <v>0</v>
      </c>
      <c r="S167" s="103">
        <f>+S99-S16</f>
        <v>0</v>
      </c>
      <c r="T167" s="222">
        <f>+T99-T16</f>
        <v>0</v>
      </c>
    </row>
    <row r="168" spans="1:20" ht="15.75">
      <c r="A168" s="108" t="s">
        <v>33</v>
      </c>
      <c r="B168" s="1">
        <f>+B100-B17</f>
        <v>0</v>
      </c>
      <c r="C168" s="137">
        <f>+C100-C17</f>
        <v>0.004970000000000002</v>
      </c>
      <c r="D168" s="19">
        <f>+D100-D17</f>
        <v>1.2533363818251608</v>
      </c>
      <c r="E168" s="109">
        <f>+E100-E17</f>
        <v>0</v>
      </c>
      <c r="F168" s="137">
        <f>+F100-F17</f>
        <v>0</v>
      </c>
      <c r="G168" s="19">
        <f>+G100-G17</f>
        <v>0</v>
      </c>
      <c r="H168" s="1">
        <f>+H100-H17</f>
        <v>0</v>
      </c>
      <c r="I168" s="104">
        <f>+I100-I17</f>
        <v>0</v>
      </c>
      <c r="J168" s="19">
        <f>+J100-J17</f>
        <v>0</v>
      </c>
      <c r="K168" s="1">
        <f>+K100-K17</f>
        <v>0</v>
      </c>
      <c r="L168" s="19">
        <f>+L100-L17</f>
        <v>1.2533363818251608</v>
      </c>
      <c r="M168" s="108" t="s">
        <v>33</v>
      </c>
      <c r="N168" s="1">
        <f>+N100-N17</f>
        <v>0</v>
      </c>
      <c r="O168" s="188">
        <f>+O100-O17</f>
        <v>0.827</v>
      </c>
      <c r="P168" s="19">
        <f>+P100-P17</f>
        <v>0.4691352672000004</v>
      </c>
      <c r="Q168" s="1">
        <f>+Q100-Q17</f>
        <v>0</v>
      </c>
      <c r="R168" s="93">
        <f>+R100-R17</f>
        <v>0</v>
      </c>
      <c r="S168" s="19">
        <f>+S100-S17</f>
        <v>0</v>
      </c>
      <c r="T168" s="222">
        <f>+T100-T17</f>
        <v>1.7224716490251595</v>
      </c>
    </row>
    <row r="169" spans="1:20" ht="15.75">
      <c r="A169" s="108" t="s">
        <v>34</v>
      </c>
      <c r="B169" s="22">
        <f>+B101-B18</f>
        <v>0</v>
      </c>
      <c r="C169" s="195">
        <f>+C101-C18</f>
        <v>0.004970000000000002</v>
      </c>
      <c r="D169" s="110">
        <f>+D101-D18</f>
        <v>0.7065895389501708</v>
      </c>
      <c r="E169" s="111">
        <f>+E101-E18</f>
        <v>0</v>
      </c>
      <c r="F169" s="195">
        <f>+F101-F18</f>
        <v>0</v>
      </c>
      <c r="G169" s="112">
        <f>+G101-G18</f>
        <v>0</v>
      </c>
      <c r="H169" s="111">
        <f>+H101-H18</f>
        <v>0</v>
      </c>
      <c r="I169" s="114">
        <f>+I101-I18</f>
        <v>0</v>
      </c>
      <c r="J169" s="112">
        <f>+J101-J18</f>
        <v>0</v>
      </c>
      <c r="K169" s="22">
        <f>+K101-K18</f>
        <v>0</v>
      </c>
      <c r="L169" s="110">
        <f>+L101-L18</f>
        <v>0.7065895389501708</v>
      </c>
      <c r="M169" s="108" t="s">
        <v>34</v>
      </c>
      <c r="N169" s="22">
        <f>+N101-N18</f>
        <v>0</v>
      </c>
      <c r="O169" s="196">
        <f>+O101-O18</f>
        <v>0.827</v>
      </c>
      <c r="P169" s="110">
        <f>+P101-P18</f>
        <v>0.282526356</v>
      </c>
      <c r="Q169" s="12">
        <f>+Q101-Q18</f>
        <v>0</v>
      </c>
      <c r="R169" s="114">
        <f>+R101-R18</f>
        <v>0</v>
      </c>
      <c r="S169" s="112">
        <f>+S101-S18</f>
        <v>0</v>
      </c>
      <c r="T169" s="251">
        <f>+T101-T18</f>
        <v>0.9891158949501708</v>
      </c>
    </row>
    <row r="170" spans="1:20" ht="20.25">
      <c r="A170" s="89" t="s">
        <v>35</v>
      </c>
      <c r="B170" s="4">
        <f>+B102-B19</f>
        <v>0</v>
      </c>
      <c r="C170" s="189">
        <f>+C102-C19</f>
        <v>0</v>
      </c>
      <c r="D170" s="94">
        <f>+D102-D19</f>
        <v>1.95992592077533</v>
      </c>
      <c r="E170" s="116">
        <f>+E102-E19</f>
        <v>0</v>
      </c>
      <c r="F170" s="189">
        <f>+F102-F19</f>
        <v>0</v>
      </c>
      <c r="G170" s="117">
        <f>+G102-G19</f>
        <v>0</v>
      </c>
      <c r="H170" s="116">
        <f>+H102-H19</f>
        <v>0</v>
      </c>
      <c r="I170" s="118">
        <f>+I102-I19</f>
        <v>0</v>
      </c>
      <c r="J170" s="117">
        <f>+J102-J19</f>
        <v>0</v>
      </c>
      <c r="K170" s="4">
        <f>+K102-K19</f>
        <v>0</v>
      </c>
      <c r="L170" s="94">
        <f>+L102-L19</f>
        <v>1.95992592077533</v>
      </c>
      <c r="M170" s="95" t="s">
        <v>35</v>
      </c>
      <c r="N170" s="4">
        <f>+N102-N19</f>
        <v>0</v>
      </c>
      <c r="O170" s="190">
        <f>+O102-O19</f>
        <v>0</v>
      </c>
      <c r="P170" s="94">
        <f>+P102-P19</f>
        <v>0.7516616232000004</v>
      </c>
      <c r="Q170" s="15">
        <f>+Q102-Q19</f>
        <v>0</v>
      </c>
      <c r="R170" s="118">
        <f>+R102-R19</f>
        <v>0</v>
      </c>
      <c r="S170" s="117">
        <f>+S102-S19</f>
        <v>0</v>
      </c>
      <c r="T170" s="249">
        <f>+T102-T19</f>
        <v>2.711587543975334</v>
      </c>
    </row>
    <row r="171" spans="1:20" ht="15.75">
      <c r="A171" s="89"/>
      <c r="B171" s="1"/>
      <c r="C171" s="137"/>
      <c r="D171" s="19"/>
      <c r="E171" s="60"/>
      <c r="F171" s="137"/>
      <c r="G171" s="103"/>
      <c r="H171" s="60"/>
      <c r="I171" s="104"/>
      <c r="J171" s="103"/>
      <c r="K171" s="1"/>
      <c r="L171" s="19"/>
      <c r="M171" s="89"/>
      <c r="N171" s="1"/>
      <c r="O171" s="188"/>
      <c r="P171" s="19"/>
      <c r="Q171" s="8"/>
      <c r="R171" s="104"/>
      <c r="S171" s="103"/>
      <c r="T171" s="222"/>
    </row>
    <row r="172" spans="1:20" ht="16.5" thickBot="1">
      <c r="A172" s="99" t="s">
        <v>28</v>
      </c>
      <c r="B172" s="18">
        <f>+B104-B21</f>
        <v>0</v>
      </c>
      <c r="C172" s="191">
        <f>+C104-C21</f>
        <v>0</v>
      </c>
      <c r="D172" s="23">
        <f>+D104-D21</f>
        <v>10.845569663626009</v>
      </c>
      <c r="E172" s="6">
        <f>+E104-E21</f>
        <v>0</v>
      </c>
      <c r="F172" s="191">
        <f>+F104-F21</f>
        <v>0</v>
      </c>
      <c r="G172" s="23">
        <f>+G104-G21</f>
        <v>6.545406170841886</v>
      </c>
      <c r="H172" s="119">
        <f>+H104-H21</f>
        <v>0</v>
      </c>
      <c r="I172" s="102">
        <f>+I104-I21</f>
        <v>0</v>
      </c>
      <c r="J172" s="120">
        <f>+J104-J21</f>
        <v>0</v>
      </c>
      <c r="K172" s="18">
        <f>+K104-K21</f>
        <v>0</v>
      </c>
      <c r="L172" s="23">
        <f>+L104-L21</f>
        <v>17.390975834467895</v>
      </c>
      <c r="M172" s="99" t="s">
        <v>28</v>
      </c>
      <c r="N172" s="18">
        <f>+N104-N21</f>
        <v>0</v>
      </c>
      <c r="O172" s="192">
        <f>+O104-O21</f>
        <v>0</v>
      </c>
      <c r="P172" s="23">
        <f>+P104-P21</f>
        <v>4.734597033383139</v>
      </c>
      <c r="Q172" s="6">
        <f>+Q104-Q21</f>
        <v>0</v>
      </c>
      <c r="R172" s="102">
        <f>+R104-R21</f>
        <v>0</v>
      </c>
      <c r="S172" s="23">
        <f>+S104-S21</f>
        <v>0</v>
      </c>
      <c r="T172" s="250">
        <f>+T104-T21</f>
        <v>22.125572867851076</v>
      </c>
    </row>
    <row r="173" spans="1:20" ht="4.5" customHeight="1" thickBot="1">
      <c r="A173" s="89"/>
      <c r="B173" s="1"/>
      <c r="C173" s="137"/>
      <c r="D173" s="19"/>
      <c r="E173" s="8"/>
      <c r="F173" s="137"/>
      <c r="G173" s="19"/>
      <c r="H173" s="60"/>
      <c r="I173" s="104"/>
      <c r="J173" s="103"/>
      <c r="K173" s="1"/>
      <c r="L173" s="19"/>
      <c r="M173" s="89"/>
      <c r="N173" s="1"/>
      <c r="O173" s="188"/>
      <c r="P173" s="19"/>
      <c r="Q173" s="8"/>
      <c r="R173" s="104"/>
      <c r="S173" s="19"/>
      <c r="T173" s="222"/>
    </row>
    <row r="174" spans="1:20" ht="15.75">
      <c r="A174" s="82" t="s">
        <v>36</v>
      </c>
      <c r="B174" s="20"/>
      <c r="C174" s="193"/>
      <c r="D174" s="21"/>
      <c r="E174" s="10"/>
      <c r="F174" s="193"/>
      <c r="G174" s="21"/>
      <c r="H174" s="61"/>
      <c r="I174" s="107"/>
      <c r="J174" s="105"/>
      <c r="K174" s="20"/>
      <c r="L174" s="21"/>
      <c r="M174" s="82" t="s">
        <v>36</v>
      </c>
      <c r="N174" s="20"/>
      <c r="O174" s="194"/>
      <c r="P174" s="21"/>
      <c r="Q174" s="10"/>
      <c r="R174" s="107"/>
      <c r="S174" s="21"/>
      <c r="T174" s="88"/>
    </row>
    <row r="175" spans="1:20" ht="15.75">
      <c r="A175" s="89" t="s">
        <v>37</v>
      </c>
      <c r="B175" s="1">
        <f>+B107-B24</f>
        <v>0</v>
      </c>
      <c r="C175" s="137">
        <f>+C107-C24</f>
        <v>0.0063499999999999945</v>
      </c>
      <c r="D175" s="19">
        <f>+D107-D24</f>
        <v>1.1293757910377238</v>
      </c>
      <c r="E175" s="1">
        <f>+E107-E24</f>
        <v>0</v>
      </c>
      <c r="F175" s="137">
        <f>+F107-F24</f>
        <v>0.004849999999999993</v>
      </c>
      <c r="G175" s="19">
        <f>+G107-G24</f>
        <v>0.40737918109741145</v>
      </c>
      <c r="H175" s="1">
        <f>+H107-H24</f>
        <v>0</v>
      </c>
      <c r="I175" s="104">
        <f>+I107-I24</f>
        <v>0</v>
      </c>
      <c r="J175" s="19">
        <f>+J107-J24</f>
        <v>0</v>
      </c>
      <c r="K175" s="1">
        <f>+K107-K24</f>
        <v>0</v>
      </c>
      <c r="L175" s="19">
        <f>+L107-L24</f>
        <v>1.5367549721351352</v>
      </c>
      <c r="M175" s="89" t="s">
        <v>37</v>
      </c>
      <c r="N175" s="1">
        <f>+N107-N24</f>
        <v>0</v>
      </c>
      <c r="O175" s="188">
        <f>+O107-O24</f>
        <v>0.48599999999999977</v>
      </c>
      <c r="P175" s="19">
        <f>+P107-P24</f>
        <v>0.44429803393007994</v>
      </c>
      <c r="Q175" s="1">
        <f>+Q107-Q24</f>
        <v>-261.85016272429675</v>
      </c>
      <c r="R175" s="93">
        <f>+R107-R24</f>
        <v>0</v>
      </c>
      <c r="S175" s="19">
        <f>+S107-S24</f>
        <v>0</v>
      </c>
      <c r="T175" s="222">
        <f>+T107-T24</f>
        <v>1.9810530060652134</v>
      </c>
    </row>
    <row r="176" spans="1:20" ht="15.75">
      <c r="A176" s="89" t="s">
        <v>38</v>
      </c>
      <c r="B176" s="1">
        <f>+B108-B25</f>
        <v>0</v>
      </c>
      <c r="C176" s="137">
        <f>+C108-C25</f>
        <v>0.004529999999999992</v>
      </c>
      <c r="D176" s="19">
        <f>+D108-D25</f>
        <v>2.3236359279747845</v>
      </c>
      <c r="E176" s="1">
        <f>+E108-E25</f>
        <v>0</v>
      </c>
      <c r="F176" s="104">
        <f>+F108-F25</f>
        <v>0</v>
      </c>
      <c r="G176" s="19">
        <f>+G108-G25</f>
        <v>0</v>
      </c>
      <c r="H176" s="1">
        <f>+H108-H25</f>
        <v>0</v>
      </c>
      <c r="I176" s="104">
        <f>+I108-I25</f>
        <v>0</v>
      </c>
      <c r="J176" s="19">
        <f>+J108-J25</f>
        <v>0</v>
      </c>
      <c r="K176" s="1">
        <f>+K108-K25</f>
        <v>0</v>
      </c>
      <c r="L176" s="19">
        <f>+L108-L25</f>
        <v>2.3236359279747845</v>
      </c>
      <c r="M176" s="89" t="s">
        <v>38</v>
      </c>
      <c r="N176" s="1">
        <f>+N108-N25</f>
        <v>0</v>
      </c>
      <c r="O176" s="188">
        <f>+O108-O25</f>
        <v>0.7810000000000006</v>
      </c>
      <c r="P176" s="19">
        <f>+P108-P25</f>
        <v>1.0658046084326767</v>
      </c>
      <c r="Q176" s="1">
        <f>+Q108-Q25</f>
        <v>0</v>
      </c>
      <c r="R176" s="93">
        <f>+R108-R25</f>
        <v>0</v>
      </c>
      <c r="S176" s="19">
        <f>+S108-S25</f>
        <v>0</v>
      </c>
      <c r="T176" s="222">
        <f>+T108-T25</f>
        <v>3.389440536407463</v>
      </c>
    </row>
    <row r="177" spans="1:20" ht="15.75">
      <c r="A177" s="89" t="s">
        <v>39</v>
      </c>
      <c r="B177" s="1"/>
      <c r="C177" s="137"/>
      <c r="D177" s="19"/>
      <c r="E177" s="1"/>
      <c r="F177" s="104"/>
      <c r="G177" s="19"/>
      <c r="H177" s="1"/>
      <c r="I177" s="104"/>
      <c r="J177" s="19"/>
      <c r="K177" s="1"/>
      <c r="L177" s="19"/>
      <c r="M177" s="89" t="s">
        <v>39</v>
      </c>
      <c r="N177" s="1"/>
      <c r="O177" s="188"/>
      <c r="P177" s="19"/>
      <c r="Q177" s="1"/>
      <c r="R177" s="93"/>
      <c r="S177" s="19"/>
      <c r="T177" s="222"/>
    </row>
    <row r="178" spans="1:20" ht="15.75">
      <c r="A178" s="108" t="s">
        <v>33</v>
      </c>
      <c r="B178" s="1">
        <f>+B110-B27</f>
        <v>0</v>
      </c>
      <c r="C178" s="137">
        <f>+C110-C27</f>
        <v>0.0036500000000000005</v>
      </c>
      <c r="D178" s="19">
        <f>+D110-D27</f>
        <v>0.21138932302302393</v>
      </c>
      <c r="E178" s="1">
        <f>+E110-E27</f>
        <v>0</v>
      </c>
      <c r="F178" s="104">
        <f>+F110-F27</f>
        <v>0</v>
      </c>
      <c r="G178" s="19">
        <f>+G110-G27</f>
        <v>0</v>
      </c>
      <c r="H178" s="1">
        <f>+H110-H27</f>
        <v>0</v>
      </c>
      <c r="I178" s="104">
        <f>+I110-I27</f>
        <v>0</v>
      </c>
      <c r="J178" s="19">
        <f>+J110-J27</f>
        <v>0</v>
      </c>
      <c r="K178" s="1">
        <f>+K110-K27</f>
        <v>0</v>
      </c>
      <c r="L178" s="19">
        <f>+L110-L27</f>
        <v>0.21138932302302393</v>
      </c>
      <c r="M178" s="108" t="s">
        <v>33</v>
      </c>
      <c r="N178" s="121">
        <f>+N110-N27</f>
        <v>0</v>
      </c>
      <c r="O178" s="188">
        <f>+O110-O27</f>
        <v>0.6870000000000012</v>
      </c>
      <c r="P178" s="19">
        <f>+P110-P27</f>
        <v>0.1138875624000002</v>
      </c>
      <c r="Q178" s="1">
        <f>+Q110-Q27</f>
        <v>0</v>
      </c>
      <c r="R178" s="93">
        <f>+R110-R27</f>
        <v>0</v>
      </c>
      <c r="S178" s="19">
        <f>+S110-S27</f>
        <v>0</v>
      </c>
      <c r="T178" s="222">
        <f>+T110-T27</f>
        <v>0.32527688542302435</v>
      </c>
    </row>
    <row r="179" spans="1:20" ht="15.75">
      <c r="A179" s="108" t="s">
        <v>34</v>
      </c>
      <c r="B179" s="22">
        <f>+B111-B28</f>
        <v>0</v>
      </c>
      <c r="C179" s="195">
        <f>+C111-C28</f>
        <v>0.0036500000000000005</v>
      </c>
      <c r="D179" s="110">
        <f>+D111-D28</f>
        <v>0.6397602744903867</v>
      </c>
      <c r="E179" s="111">
        <f>+E111-E28</f>
        <v>0</v>
      </c>
      <c r="F179" s="195">
        <f>+F111-F28</f>
        <v>0</v>
      </c>
      <c r="G179" s="112">
        <f>+G111-G28</f>
        <v>0</v>
      </c>
      <c r="H179" s="111">
        <f>+H111-H28</f>
        <v>0</v>
      </c>
      <c r="I179" s="114">
        <f>+I111-I28</f>
        <v>0</v>
      </c>
      <c r="J179" s="112">
        <f>+J111-J28</f>
        <v>0</v>
      </c>
      <c r="K179" s="22">
        <f>+K111-K28</f>
        <v>0</v>
      </c>
      <c r="L179" s="110">
        <f>+L111-L28</f>
        <v>0.6397602744903867</v>
      </c>
      <c r="M179" s="108" t="s">
        <v>34</v>
      </c>
      <c r="N179" s="122">
        <f>+N111-N28</f>
        <v>0</v>
      </c>
      <c r="O179" s="196">
        <f>+O111-O28</f>
        <v>0.6870000000000012</v>
      </c>
      <c r="P179" s="110">
        <f>+P111-P28</f>
        <v>0.1895625360000004</v>
      </c>
      <c r="Q179" s="12">
        <f>+Q111-Q28</f>
        <v>0</v>
      </c>
      <c r="R179" s="114">
        <f>+R111-R28</f>
        <v>0</v>
      </c>
      <c r="S179" s="112">
        <f>+S111-S28</f>
        <v>0</v>
      </c>
      <c r="T179" s="251">
        <f>+T111-T28</f>
        <v>0.8293228104903871</v>
      </c>
    </row>
    <row r="180" spans="1:20" ht="15.75">
      <c r="A180" s="89" t="s">
        <v>35</v>
      </c>
      <c r="B180" s="1">
        <f>+B112-B29</f>
        <v>0</v>
      </c>
      <c r="C180" s="137">
        <f>+C112-C29</f>
        <v>0</v>
      </c>
      <c r="D180" s="19">
        <f>+D112-D29</f>
        <v>0.8511495975134107</v>
      </c>
      <c r="E180" s="1">
        <f>+E112-E29</f>
        <v>0</v>
      </c>
      <c r="F180" s="104">
        <f>+F112-F29</f>
        <v>0</v>
      </c>
      <c r="G180" s="19">
        <f>+G112-G29</f>
        <v>0</v>
      </c>
      <c r="H180" s="1">
        <f>+H112-H29</f>
        <v>0</v>
      </c>
      <c r="I180" s="104">
        <f>+I112-I29</f>
        <v>0</v>
      </c>
      <c r="J180" s="19">
        <f>+J112-J29</f>
        <v>0</v>
      </c>
      <c r="K180" s="1">
        <f>+K112-K29</f>
        <v>0</v>
      </c>
      <c r="L180" s="19">
        <f>+L112-L29</f>
        <v>0.8511495975134107</v>
      </c>
      <c r="M180" s="89" t="s">
        <v>35</v>
      </c>
      <c r="N180" s="121">
        <f>+N112-N29</f>
        <v>0</v>
      </c>
      <c r="O180" s="188">
        <f>+O112-O29</f>
        <v>0</v>
      </c>
      <c r="P180" s="19">
        <f>+P112-P29</f>
        <v>0.3034500984000008</v>
      </c>
      <c r="Q180" s="1">
        <f>+Q112-Q29</f>
        <v>0</v>
      </c>
      <c r="R180" s="93">
        <f>+R112-R29</f>
        <v>0</v>
      </c>
      <c r="S180" s="19">
        <f>+S112-S29</f>
        <v>0</v>
      </c>
      <c r="T180" s="222">
        <f>+T112-T29</f>
        <v>1.1545996959134115</v>
      </c>
    </row>
    <row r="181" spans="1:20" ht="15.75">
      <c r="A181" s="89" t="s">
        <v>40</v>
      </c>
      <c r="B181" s="1"/>
      <c r="C181" s="137"/>
      <c r="D181" s="19"/>
      <c r="E181" s="8"/>
      <c r="F181" s="104"/>
      <c r="G181" s="19"/>
      <c r="H181" s="60"/>
      <c r="I181" s="104"/>
      <c r="J181" s="103"/>
      <c r="K181" s="1"/>
      <c r="L181" s="19"/>
      <c r="M181" s="89" t="s">
        <v>40</v>
      </c>
      <c r="N181" s="1"/>
      <c r="O181" s="188"/>
      <c r="P181" s="19"/>
      <c r="Q181" s="8"/>
      <c r="R181" s="104"/>
      <c r="S181" s="19"/>
      <c r="T181" s="222"/>
    </row>
    <row r="182" spans="1:20" ht="15.75">
      <c r="A182" s="108" t="s">
        <v>33</v>
      </c>
      <c r="B182" s="1">
        <f>+B114-B31</f>
        <v>0</v>
      </c>
      <c r="C182" s="137">
        <f>+C114-C31</f>
        <v>0.004360000000000003</v>
      </c>
      <c r="D182" s="19">
        <f>+D114-D31</f>
        <v>0.9290719256601303</v>
      </c>
      <c r="E182" s="8">
        <f>+E114-E31</f>
        <v>0</v>
      </c>
      <c r="F182" s="104">
        <f>+F114-F31</f>
        <v>0</v>
      </c>
      <c r="G182" s="19">
        <f>+G114-G31</f>
        <v>0</v>
      </c>
      <c r="H182" s="60">
        <f>+H114-H31</f>
        <v>0</v>
      </c>
      <c r="I182" s="104">
        <f>+I114-I31</f>
        <v>0</v>
      </c>
      <c r="J182" s="103">
        <f>+J114-J31</f>
        <v>0</v>
      </c>
      <c r="K182" s="1">
        <f>+K114-K31</f>
        <v>0</v>
      </c>
      <c r="L182" s="19">
        <f>+L114-L31</f>
        <v>0.9290719256601303</v>
      </c>
      <c r="M182" s="108" t="s">
        <v>33</v>
      </c>
      <c r="N182" s="1">
        <f>+N114-N31</f>
        <v>0</v>
      </c>
      <c r="O182" s="188">
        <f>+O114-O31</f>
        <v>0.6870000000000012</v>
      </c>
      <c r="P182" s="19">
        <f>+P114-P31</f>
        <v>0.37837740990000057</v>
      </c>
      <c r="Q182" s="8">
        <f>+Q114-Q31</f>
        <v>0</v>
      </c>
      <c r="R182" s="104">
        <f>+R114-R31</f>
        <v>0</v>
      </c>
      <c r="S182" s="19">
        <f>+S114-S31</f>
        <v>0</v>
      </c>
      <c r="T182" s="222">
        <f>+T114-T31</f>
        <v>1.307449335560129</v>
      </c>
    </row>
    <row r="183" spans="1:20" ht="15.75">
      <c r="A183" s="108" t="s">
        <v>34</v>
      </c>
      <c r="B183" s="22">
        <f>+B115-B32</f>
        <v>0</v>
      </c>
      <c r="C183" s="195">
        <f>+C115-C32</f>
        <v>0.004360000000000003</v>
      </c>
      <c r="D183" s="110">
        <f>+D115-D32</f>
        <v>2.1205412658969145</v>
      </c>
      <c r="E183" s="12">
        <f>+E115-E32</f>
        <v>0</v>
      </c>
      <c r="F183" s="114">
        <f>+F115-F32</f>
        <v>0</v>
      </c>
      <c r="G183" s="110">
        <f>+G115-G32</f>
        <v>0</v>
      </c>
      <c r="H183" s="111">
        <f>+H115-H32</f>
        <v>0</v>
      </c>
      <c r="I183" s="114">
        <f>+I115-I32</f>
        <v>0</v>
      </c>
      <c r="J183" s="112">
        <f>+J115-J32</f>
        <v>0</v>
      </c>
      <c r="K183" s="22">
        <f>+K115-K32</f>
        <v>0</v>
      </c>
      <c r="L183" s="110">
        <f>+L115-L32</f>
        <v>2.1205412658969145</v>
      </c>
      <c r="M183" s="108" t="s">
        <v>34</v>
      </c>
      <c r="N183" s="22">
        <f>+N115-N32</f>
        <v>0</v>
      </c>
      <c r="O183" s="196">
        <f>+O115-O32</f>
        <v>0.6870000000000012</v>
      </c>
      <c r="P183" s="110">
        <f>+P115-P32</f>
        <v>0.7237250159663633</v>
      </c>
      <c r="Q183" s="12">
        <f>+Q115-Q32</f>
        <v>0</v>
      </c>
      <c r="R183" s="114">
        <f>+R115-R32</f>
        <v>0</v>
      </c>
      <c r="S183" s="110">
        <f>+S115-S32</f>
        <v>0</v>
      </c>
      <c r="T183" s="251">
        <f>+T115-T32</f>
        <v>2.844266281863277</v>
      </c>
    </row>
    <row r="184" spans="1:20" ht="15.75">
      <c r="A184" s="89" t="s">
        <v>35</v>
      </c>
      <c r="B184" s="1">
        <f>+B116-B33</f>
        <v>0</v>
      </c>
      <c r="C184" s="137">
        <f>+C116-C33</f>
        <v>0</v>
      </c>
      <c r="D184" s="19">
        <f>+D116-D33</f>
        <v>3.049613191557043</v>
      </c>
      <c r="E184" s="8">
        <f>+E116-E33</f>
        <v>0</v>
      </c>
      <c r="F184" s="104">
        <f>+F116-F33</f>
        <v>0</v>
      </c>
      <c r="G184" s="19">
        <f>+G116-G33</f>
        <v>0</v>
      </c>
      <c r="H184" s="60">
        <f>+H116-H33</f>
        <v>0</v>
      </c>
      <c r="I184" s="104">
        <f>+I116-I33</f>
        <v>0</v>
      </c>
      <c r="J184" s="103">
        <f>+J116-J33</f>
        <v>0</v>
      </c>
      <c r="K184" s="1">
        <f>+K116-K33</f>
        <v>0</v>
      </c>
      <c r="L184" s="19">
        <f>+L116-L33</f>
        <v>3.049613191557043</v>
      </c>
      <c r="M184" s="89" t="s">
        <v>35</v>
      </c>
      <c r="N184" s="1">
        <f>+N116-N33</f>
        <v>0</v>
      </c>
      <c r="O184" s="188">
        <f>+O116-O33</f>
        <v>0</v>
      </c>
      <c r="P184" s="19">
        <f>+P116-P33</f>
        <v>1.1021024258663648</v>
      </c>
      <c r="Q184" s="8">
        <f>+Q116-Q33</f>
        <v>0</v>
      </c>
      <c r="R184" s="104">
        <f>+R116-R33</f>
        <v>0</v>
      </c>
      <c r="S184" s="19">
        <f>+S116-S33</f>
        <v>0</v>
      </c>
      <c r="T184" s="222">
        <f>+T116-T33</f>
        <v>4.151715617423406</v>
      </c>
    </row>
    <row r="185" spans="1:20" ht="18.75">
      <c r="A185" s="89" t="s">
        <v>76</v>
      </c>
      <c r="B185" s="24">
        <f>+B117-B34</f>
        <v>0</v>
      </c>
      <c r="C185" s="48">
        <f>+C117-C34</f>
        <v>0</v>
      </c>
      <c r="D185" s="25">
        <f>+D117-D34</f>
        <v>3.9007627890704555</v>
      </c>
      <c r="E185" s="50">
        <f>+E117-E34</f>
        <v>0</v>
      </c>
      <c r="F185" s="51">
        <f>+F117-F34</f>
        <v>0</v>
      </c>
      <c r="G185" s="77">
        <f>+G117-G34</f>
        <v>0</v>
      </c>
      <c r="H185" s="50">
        <f>+H117-H34</f>
        <v>0</v>
      </c>
      <c r="I185" s="51">
        <f>+I117-I34</f>
        <v>0</v>
      </c>
      <c r="J185" s="124">
        <f>+J117-J34</f>
        <v>-1</v>
      </c>
      <c r="K185" s="24">
        <f>+K117-K34</f>
        <v>0</v>
      </c>
      <c r="L185" s="25">
        <f>+L117-L34</f>
        <v>3.9007627890704555</v>
      </c>
      <c r="M185" s="89" t="s">
        <v>76</v>
      </c>
      <c r="N185" s="125">
        <f>+N117-N34</f>
        <v>0</v>
      </c>
      <c r="O185" s="48">
        <f>+O117-O34</f>
        <v>0</v>
      </c>
      <c r="P185" s="25">
        <f>+P117-P34</f>
        <v>1.4055525242663656</v>
      </c>
      <c r="Q185" s="16">
        <f>+Q117-Q34</f>
        <v>0</v>
      </c>
      <c r="R185" s="51">
        <f>+R117-R34</f>
        <v>0</v>
      </c>
      <c r="S185" s="77">
        <f>+S117-S34</f>
        <v>0</v>
      </c>
      <c r="T185" s="222">
        <f>+T117-T34</f>
        <v>5.306315313336825</v>
      </c>
    </row>
    <row r="186" spans="1:20" ht="7.5" customHeight="1">
      <c r="A186" s="89"/>
      <c r="B186" s="24"/>
      <c r="C186" s="48"/>
      <c r="D186" s="25"/>
      <c r="E186" s="50"/>
      <c r="F186" s="51"/>
      <c r="G186" s="77"/>
      <c r="H186" s="50"/>
      <c r="I186" s="51"/>
      <c r="J186" s="124"/>
      <c r="K186" s="24"/>
      <c r="L186" s="25"/>
      <c r="M186" s="89"/>
      <c r="N186" s="125"/>
      <c r="O186" s="48"/>
      <c r="P186" s="25"/>
      <c r="Q186" s="16"/>
      <c r="R186" s="51"/>
      <c r="S186" s="77"/>
      <c r="T186" s="222"/>
    </row>
    <row r="187" spans="1:20" ht="18.75">
      <c r="A187" s="89" t="s">
        <v>72</v>
      </c>
      <c r="B187" s="24">
        <f>+B119-B36</f>
        <v>0</v>
      </c>
      <c r="C187" s="48">
        <f>+C119-C36</f>
        <v>0.008809999999999998</v>
      </c>
      <c r="D187" s="25">
        <f>+D119-D36</f>
        <v>15.984138337920001</v>
      </c>
      <c r="E187" s="50">
        <f>+E119-E36</f>
        <v>0</v>
      </c>
      <c r="F187" s="51">
        <f>+F119-F36</f>
        <v>0</v>
      </c>
      <c r="G187" s="77">
        <f>+G119-G36</f>
        <v>0</v>
      </c>
      <c r="H187" s="50">
        <f>+H119-H36</f>
        <v>0</v>
      </c>
      <c r="I187" s="51">
        <f>+I119-I36</f>
        <v>0</v>
      </c>
      <c r="J187" s="124">
        <f>+J119-J36</f>
        <v>0</v>
      </c>
      <c r="K187" s="24">
        <f>+K119-K36</f>
        <v>0</v>
      </c>
      <c r="L187" s="25">
        <f>+L119-L36</f>
        <v>15.984138337920001</v>
      </c>
      <c r="M187" s="89" t="s">
        <v>76</v>
      </c>
      <c r="N187" s="125">
        <f>+N119-N36</f>
        <v>0</v>
      </c>
      <c r="O187" s="48">
        <f>+O119-O36</f>
        <v>0</v>
      </c>
      <c r="P187" s="25">
        <f>+P119-P36</f>
        <v>0</v>
      </c>
      <c r="Q187" s="16">
        <f>+Q119-Q36</f>
        <v>0</v>
      </c>
      <c r="R187" s="51">
        <f>+R119-R36</f>
        <v>0</v>
      </c>
      <c r="S187" s="77">
        <f>+S119-S36</f>
        <v>0</v>
      </c>
      <c r="T187" s="222">
        <f>+T119-T36</f>
        <v>15.984138337920015</v>
      </c>
    </row>
    <row r="188" spans="1:20" ht="9.75" customHeight="1">
      <c r="A188" s="89"/>
      <c r="B188" s="1"/>
      <c r="C188" s="137"/>
      <c r="D188" s="19"/>
      <c r="E188" s="60"/>
      <c r="F188" s="104"/>
      <c r="G188" s="103"/>
      <c r="H188" s="60"/>
      <c r="I188" s="104"/>
      <c r="J188" s="103"/>
      <c r="K188" s="1"/>
      <c r="L188" s="19"/>
      <c r="M188" s="89"/>
      <c r="N188" s="1"/>
      <c r="O188" s="188"/>
      <c r="P188" s="19"/>
      <c r="Q188" s="8"/>
      <c r="R188" s="104"/>
      <c r="S188" s="103"/>
      <c r="T188" s="222"/>
    </row>
    <row r="189" spans="1:20" ht="16.5" thickBot="1">
      <c r="A189" s="99" t="s">
        <v>42</v>
      </c>
      <c r="B189" s="18">
        <f>+B121-B38</f>
        <v>0</v>
      </c>
      <c r="C189" s="191">
        <f>+C121-C38</f>
        <v>0</v>
      </c>
      <c r="D189" s="23">
        <f>+D121-D38</f>
        <v>23.33791284600295</v>
      </c>
      <c r="E189" s="128">
        <f>+E121-E38</f>
        <v>0</v>
      </c>
      <c r="F189" s="191">
        <f>+F121-F38</f>
        <v>0</v>
      </c>
      <c r="G189" s="23">
        <f>+G121-G38</f>
        <v>0.40737918109741145</v>
      </c>
      <c r="H189" s="119">
        <f>+H121-H38</f>
        <v>0</v>
      </c>
      <c r="I189" s="102">
        <f>+I121-I38</f>
        <v>0</v>
      </c>
      <c r="J189" s="120">
        <f>+J121-J38</f>
        <v>0</v>
      </c>
      <c r="K189" s="18">
        <f>+K121-K38</f>
        <v>0</v>
      </c>
      <c r="L189" s="23">
        <f>+L121-L38</f>
        <v>23.745292027100362</v>
      </c>
      <c r="M189" s="99" t="s">
        <v>42</v>
      </c>
      <c r="N189" s="128">
        <f>+N121-N38</f>
        <v>0</v>
      </c>
      <c r="O189" s="191">
        <f>+O121-O38</f>
        <v>0</v>
      </c>
      <c r="P189" s="23">
        <f>+P121-P38</f>
        <v>2.915655166629122</v>
      </c>
      <c r="Q189" s="6">
        <f>+Q121-Q38</f>
        <v>-261.85016272429675</v>
      </c>
      <c r="R189" s="102">
        <f>+R121-R38</f>
        <v>0</v>
      </c>
      <c r="S189" s="120">
        <f>+S121-S38</f>
        <v>0</v>
      </c>
      <c r="T189" s="250">
        <f>+T121-T38</f>
        <v>26.66094719372947</v>
      </c>
    </row>
    <row r="190" spans="1:20" ht="8.25" customHeight="1" thickBot="1">
      <c r="A190" s="89"/>
      <c r="B190" s="1"/>
      <c r="C190" s="137"/>
      <c r="D190" s="19"/>
      <c r="E190" s="60"/>
      <c r="F190" s="104"/>
      <c r="G190" s="103"/>
      <c r="H190" s="60"/>
      <c r="I190" s="104"/>
      <c r="J190" s="103"/>
      <c r="K190" s="1"/>
      <c r="L190" s="19"/>
      <c r="M190" s="89"/>
      <c r="N190" s="1"/>
      <c r="O190" s="188"/>
      <c r="P190" s="19"/>
      <c r="Q190" s="8"/>
      <c r="R190" s="104"/>
      <c r="S190" s="103"/>
      <c r="T190" s="222"/>
    </row>
    <row r="191" spans="1:20" ht="15.75">
      <c r="A191" s="82" t="s">
        <v>43</v>
      </c>
      <c r="B191" s="20"/>
      <c r="C191" s="193"/>
      <c r="D191" s="21"/>
      <c r="E191" s="61"/>
      <c r="F191" s="107"/>
      <c r="G191" s="105"/>
      <c r="H191" s="61"/>
      <c r="I191" s="107"/>
      <c r="J191" s="105"/>
      <c r="K191" s="20"/>
      <c r="L191" s="21"/>
      <c r="M191" s="82" t="s">
        <v>43</v>
      </c>
      <c r="N191" s="20"/>
      <c r="O191" s="194"/>
      <c r="P191" s="21"/>
      <c r="Q191" s="10"/>
      <c r="R191" s="107">
        <f>+R123-R40</f>
        <v>0</v>
      </c>
      <c r="S191" s="105"/>
      <c r="T191" s="88"/>
    </row>
    <row r="192" spans="1:20" ht="15.75">
      <c r="A192" s="89" t="s">
        <v>44</v>
      </c>
      <c r="B192" s="1"/>
      <c r="C192" s="137"/>
      <c r="D192" s="19"/>
      <c r="E192" s="60"/>
      <c r="F192" s="104"/>
      <c r="G192" s="103"/>
      <c r="H192" s="60"/>
      <c r="I192" s="104"/>
      <c r="J192" s="103"/>
      <c r="K192" s="1"/>
      <c r="L192" s="19"/>
      <c r="M192" s="89" t="s">
        <v>44</v>
      </c>
      <c r="N192" s="1"/>
      <c r="O192" s="188"/>
      <c r="P192" s="19"/>
      <c r="Q192" s="8"/>
      <c r="R192" s="104"/>
      <c r="S192" s="103"/>
      <c r="T192" s="222"/>
    </row>
    <row r="193" spans="1:20" ht="15.75">
      <c r="A193" s="108" t="s">
        <v>33</v>
      </c>
      <c r="B193" s="1">
        <f>+B125-B42</f>
        <v>0</v>
      </c>
      <c r="C193" s="137">
        <f>+C125-C42</f>
        <v>0.0046700000000000005</v>
      </c>
      <c r="D193" s="19">
        <f>+D125-D42</f>
        <v>0.5815431491104501</v>
      </c>
      <c r="E193" s="60">
        <f>+E125-E42</f>
        <v>0</v>
      </c>
      <c r="F193" s="104">
        <f>+F125-F42</f>
        <v>0</v>
      </c>
      <c r="G193" s="103">
        <f>+G125-G42</f>
        <v>0</v>
      </c>
      <c r="H193" s="60">
        <f>+H125-H42</f>
        <v>0</v>
      </c>
      <c r="I193" s="104">
        <f>+I125-I42</f>
        <v>0</v>
      </c>
      <c r="J193" s="103">
        <f>+J125-J42</f>
        <v>0</v>
      </c>
      <c r="K193" s="1">
        <f>+K125-K42</f>
        <v>0</v>
      </c>
      <c r="L193" s="19">
        <f>+L125-L42</f>
        <v>0.5815431491104501</v>
      </c>
      <c r="M193" s="108" t="s">
        <v>33</v>
      </c>
      <c r="N193" s="1">
        <f>+N125-N42</f>
        <v>0</v>
      </c>
      <c r="O193" s="188">
        <f>+O125-O42</f>
        <v>0.7699999999999996</v>
      </c>
      <c r="P193" s="19">
        <f>+P125-P42</f>
        <v>0.25930599618720773</v>
      </c>
      <c r="Q193" s="8">
        <f>+Q125-Q42</f>
        <v>0</v>
      </c>
      <c r="R193" s="104">
        <f>+R125-R42</f>
        <v>0</v>
      </c>
      <c r="S193" s="103">
        <f>+S125-S42</f>
        <v>0</v>
      </c>
      <c r="T193" s="222">
        <f>+T125-T42</f>
        <v>0.840849145297657</v>
      </c>
    </row>
    <row r="194" spans="1:20" ht="15.75">
      <c r="A194" s="108" t="s">
        <v>34</v>
      </c>
      <c r="B194" s="22">
        <f>+B126-B43</f>
        <v>0</v>
      </c>
      <c r="C194" s="195">
        <f>+C126-C43</f>
        <v>0.0046700000000000005</v>
      </c>
      <c r="D194" s="110">
        <f>+D126-D43</f>
        <v>0.3401666423592502</v>
      </c>
      <c r="E194" s="111">
        <f>+E126-E43</f>
        <v>0</v>
      </c>
      <c r="F194" s="114">
        <f>+F126-F43</f>
        <v>0</v>
      </c>
      <c r="G194" s="112">
        <f>+G126-G43</f>
        <v>0</v>
      </c>
      <c r="H194" s="111">
        <f>+H126-H43</f>
        <v>0</v>
      </c>
      <c r="I194" s="114">
        <f>+I126-I43</f>
        <v>0</v>
      </c>
      <c r="J194" s="112">
        <f>+J126-J43</f>
        <v>0</v>
      </c>
      <c r="K194" s="22">
        <f>+K126-K43</f>
        <v>0</v>
      </c>
      <c r="L194" s="110">
        <f>+L126-L43</f>
        <v>0.3401666423592502</v>
      </c>
      <c r="M194" s="108" t="s">
        <v>34</v>
      </c>
      <c r="N194" s="22">
        <f>+N126-N43</f>
        <v>0</v>
      </c>
      <c r="O194" s="196">
        <f>+O126-O43</f>
        <v>0.7699999999999996</v>
      </c>
      <c r="P194" s="110">
        <f>+P126-P43</f>
        <v>0.14495511799999994</v>
      </c>
      <c r="Q194" s="12">
        <f>+Q126-Q43</f>
        <v>0</v>
      </c>
      <c r="R194" s="114">
        <f>+R126-R43</f>
        <v>0</v>
      </c>
      <c r="S194" s="112">
        <f>+S126-S43</f>
        <v>0</v>
      </c>
      <c r="T194" s="251">
        <f>+T126-T43</f>
        <v>0.4851217603592497</v>
      </c>
    </row>
    <row r="195" spans="1:20" ht="15.75">
      <c r="A195" s="89" t="s">
        <v>35</v>
      </c>
      <c r="B195" s="1">
        <f>+B127-B44</f>
        <v>0</v>
      </c>
      <c r="C195" s="137">
        <f>+C127-C44</f>
        <v>0</v>
      </c>
      <c r="D195" s="19">
        <f>+D127-D44</f>
        <v>0.9217097914697021</v>
      </c>
      <c r="E195" s="60">
        <f>+E127-E44</f>
        <v>0</v>
      </c>
      <c r="F195" s="104">
        <f>+F127-F44</f>
        <v>0</v>
      </c>
      <c r="G195" s="103">
        <f>+G127-G44</f>
        <v>0</v>
      </c>
      <c r="H195" s="60">
        <f>+H127-H44</f>
        <v>0</v>
      </c>
      <c r="I195" s="104">
        <f>+I127-I44</f>
        <v>0</v>
      </c>
      <c r="J195" s="103">
        <f>+J127-J44</f>
        <v>0</v>
      </c>
      <c r="K195" s="1">
        <f>+K127-K44</f>
        <v>0</v>
      </c>
      <c r="L195" s="19">
        <f>+L127-L44</f>
        <v>0.9217097914697021</v>
      </c>
      <c r="M195" s="89" t="s">
        <v>35</v>
      </c>
      <c r="N195" s="1">
        <f>+N127-N44</f>
        <v>0</v>
      </c>
      <c r="O195" s="188">
        <f>+O127-O44</f>
        <v>0</v>
      </c>
      <c r="P195" s="19">
        <f>+P127-P44</f>
        <v>0.4042611141872072</v>
      </c>
      <c r="Q195" s="8">
        <f>+Q127-Q44</f>
        <v>0</v>
      </c>
      <c r="R195" s="104">
        <f>+R127-R44</f>
        <v>0</v>
      </c>
      <c r="S195" s="103">
        <f>+S127-S44</f>
        <v>0</v>
      </c>
      <c r="T195" s="222">
        <f>+T127-T44</f>
        <v>1.3259709056569058</v>
      </c>
    </row>
    <row r="196" spans="1:20" ht="15.75">
      <c r="A196" s="89" t="s">
        <v>80</v>
      </c>
      <c r="B196" s="22">
        <f>+B128-B45</f>
        <v>0</v>
      </c>
      <c r="C196" s="195">
        <f>+C128-C45</f>
        <v>0.0006900000000000239</v>
      </c>
      <c r="D196" s="110">
        <f>+D128-D45</f>
        <v>0.0798605789633342</v>
      </c>
      <c r="E196" s="111">
        <f>+E128-E45</f>
        <v>0</v>
      </c>
      <c r="F196" s="114">
        <f>+F128-F45</f>
        <v>0</v>
      </c>
      <c r="G196" s="112">
        <f>+G128-G45</f>
        <v>0</v>
      </c>
      <c r="H196" s="111">
        <f>+H128-H45</f>
        <v>0</v>
      </c>
      <c r="I196" s="114">
        <f>+I128-I45</f>
        <v>0</v>
      </c>
      <c r="J196" s="112">
        <f>+J128-J45</f>
        <v>0</v>
      </c>
      <c r="K196" s="22">
        <f>+K128-K45</f>
        <v>0</v>
      </c>
      <c r="L196" s="110">
        <f>+L128-L45</f>
        <v>0.0798605789633342</v>
      </c>
      <c r="M196" s="89" t="s">
        <v>45</v>
      </c>
      <c r="N196" s="22">
        <f>+N128-N45</f>
        <v>0</v>
      </c>
      <c r="O196" s="196">
        <f>+O128-O45</f>
        <v>0</v>
      </c>
      <c r="P196" s="110">
        <f>+P128-P45</f>
        <v>0</v>
      </c>
      <c r="Q196" s="12">
        <f>+Q128-Q45</f>
        <v>0</v>
      </c>
      <c r="R196" s="114">
        <f>+R128-R45</f>
        <v>0</v>
      </c>
      <c r="S196" s="112">
        <f>+S128-S45</f>
        <v>0</v>
      </c>
      <c r="T196" s="251">
        <f>+T128-T45</f>
        <v>0.0798605789633342</v>
      </c>
    </row>
    <row r="197" spans="1:20" ht="16.5" thickBot="1">
      <c r="A197" s="99" t="s">
        <v>28</v>
      </c>
      <c r="B197" s="197">
        <f>+B129-B46</f>
        <v>0</v>
      </c>
      <c r="C197" s="198">
        <f>+C129-C46</f>
        <v>0</v>
      </c>
      <c r="D197" s="199">
        <f>+D129-D46</f>
        <v>1.0015703704330363</v>
      </c>
      <c r="E197" s="200">
        <f>+E129-E46</f>
        <v>0</v>
      </c>
      <c r="F197" s="201">
        <f>+F129-F46</f>
        <v>0</v>
      </c>
      <c r="G197" s="202">
        <f>+G129-G46</f>
        <v>0</v>
      </c>
      <c r="H197" s="200">
        <f>+H129-H46</f>
        <v>0</v>
      </c>
      <c r="I197" s="201">
        <f>+I129-I46</f>
        <v>0</v>
      </c>
      <c r="J197" s="202">
        <f>+J129-J46</f>
        <v>0</v>
      </c>
      <c r="K197" s="197">
        <f>+K129-K46</f>
        <v>0</v>
      </c>
      <c r="L197" s="199">
        <f>+L129-L46</f>
        <v>1.0015703704330363</v>
      </c>
      <c r="M197" s="99" t="s">
        <v>28</v>
      </c>
      <c r="N197" s="197">
        <f>+N129-N46</f>
        <v>0</v>
      </c>
      <c r="O197" s="198">
        <f>+O129-O46</f>
        <v>0</v>
      </c>
      <c r="P197" s="199">
        <f>+P129-P46</f>
        <v>0.4042611141872072</v>
      </c>
      <c r="Q197" s="259">
        <f>+Q129-Q46</f>
        <v>0</v>
      </c>
      <c r="R197" s="201">
        <f>+R129-R46</f>
        <v>0</v>
      </c>
      <c r="S197" s="202">
        <f>+S129-S46</f>
        <v>0</v>
      </c>
      <c r="T197" s="250">
        <f>+T129-T46</f>
        <v>1.4058314846202364</v>
      </c>
    </row>
    <row r="198" spans="1:20" ht="5.25" customHeight="1">
      <c r="A198" s="89"/>
      <c r="B198" s="1"/>
      <c r="C198" s="137"/>
      <c r="D198" s="19"/>
      <c r="E198" s="60"/>
      <c r="F198" s="104"/>
      <c r="G198" s="103"/>
      <c r="H198" s="60"/>
      <c r="I198" s="104"/>
      <c r="J198" s="103"/>
      <c r="K198" s="1"/>
      <c r="L198" s="19"/>
      <c r="M198" s="89"/>
      <c r="N198" s="1"/>
      <c r="O198" s="188"/>
      <c r="P198" s="19"/>
      <c r="Q198" s="8"/>
      <c r="R198" s="104"/>
      <c r="S198" s="103">
        <f>+S130-S47</f>
        <v>0</v>
      </c>
      <c r="T198" s="222"/>
    </row>
    <row r="199" spans="1:20" ht="15.75">
      <c r="A199" s="29" t="s">
        <v>46</v>
      </c>
      <c r="B199" s="24">
        <f>+B131-B48</f>
        <v>0</v>
      </c>
      <c r="C199" s="48">
        <f>+C131-C48</f>
        <v>0</v>
      </c>
      <c r="D199" s="25">
        <f>+D131-D48</f>
        <v>76.45676127524234</v>
      </c>
      <c r="E199" s="125">
        <f>+E131-E48</f>
        <v>0</v>
      </c>
      <c r="F199" s="51">
        <f>+F131-F48</f>
        <v>0</v>
      </c>
      <c r="G199" s="25">
        <f>+G131-G48</f>
        <v>7.433843310591158</v>
      </c>
      <c r="H199" s="125">
        <f>+H131-H48</f>
        <v>0</v>
      </c>
      <c r="I199" s="51">
        <f>+I131-I48</f>
        <v>0</v>
      </c>
      <c r="J199" s="25">
        <f>+J131-J48</f>
        <v>0.8016778999197793</v>
      </c>
      <c r="K199" s="24">
        <f>+K131-K48</f>
        <v>0</v>
      </c>
      <c r="L199" s="25">
        <f>+L131-L48</f>
        <v>84.69228248575337</v>
      </c>
      <c r="M199" s="29" t="s">
        <v>46</v>
      </c>
      <c r="N199" s="125">
        <f>+N131-N48</f>
        <v>0</v>
      </c>
      <c r="O199" s="51">
        <f>+O131-O48</f>
        <v>0</v>
      </c>
      <c r="P199" s="25">
        <f>+P131-P48</f>
        <v>8.054513314199468</v>
      </c>
      <c r="Q199" s="16">
        <f>+Q131-Q48</f>
        <v>-261.85016272429675</v>
      </c>
      <c r="R199" s="51">
        <f>+R131-R48</f>
        <v>0</v>
      </c>
      <c r="S199" s="25">
        <f>+S131-S48</f>
        <v>0</v>
      </c>
      <c r="T199" s="222">
        <f>+T131-T48</f>
        <v>92.7467957999529</v>
      </c>
    </row>
    <row r="200" spans="1:20" ht="6" customHeight="1" thickBot="1">
      <c r="A200" s="89"/>
      <c r="B200" s="1"/>
      <c r="C200" s="137"/>
      <c r="D200" s="19"/>
      <c r="E200" s="60"/>
      <c r="F200" s="104"/>
      <c r="G200" s="103"/>
      <c r="H200" s="60"/>
      <c r="I200" s="104"/>
      <c r="J200" s="103"/>
      <c r="K200" s="1"/>
      <c r="L200" s="19"/>
      <c r="M200" s="89"/>
      <c r="N200" s="1"/>
      <c r="O200" s="188"/>
      <c r="P200" s="19"/>
      <c r="Q200" s="8"/>
      <c r="R200" s="104"/>
      <c r="S200" s="103"/>
      <c r="T200" s="222"/>
    </row>
    <row r="201" spans="1:20" ht="18">
      <c r="A201" s="130" t="s">
        <v>47</v>
      </c>
      <c r="B201" s="20"/>
      <c r="C201" s="193"/>
      <c r="D201" s="21"/>
      <c r="E201" s="61"/>
      <c r="F201" s="107"/>
      <c r="G201" s="105"/>
      <c r="H201" s="61"/>
      <c r="I201" s="107"/>
      <c r="J201" s="105"/>
      <c r="K201" s="20"/>
      <c r="L201" s="21"/>
      <c r="M201" s="130" t="s">
        <v>47</v>
      </c>
      <c r="N201" s="20"/>
      <c r="O201" s="194"/>
      <c r="P201" s="21"/>
      <c r="Q201" s="10"/>
      <c r="R201" s="107"/>
      <c r="S201" s="105"/>
      <c r="T201" s="88"/>
    </row>
    <row r="202" spans="1:20" ht="15.75">
      <c r="A202" s="89" t="s">
        <v>77</v>
      </c>
      <c r="B202" s="1">
        <f>+B137-B54</f>
        <v>0</v>
      </c>
      <c r="C202" s="137">
        <f>+C137-C54</f>
        <v>0</v>
      </c>
      <c r="D202" s="19">
        <f>+D137-D54</f>
        <v>0</v>
      </c>
      <c r="E202" s="60"/>
      <c r="F202" s="104"/>
      <c r="G202" s="103"/>
      <c r="H202" s="60"/>
      <c r="I202" s="104"/>
      <c r="J202" s="103"/>
      <c r="K202" s="1">
        <f>+K137-K54</f>
        <v>0</v>
      </c>
      <c r="L202" s="19">
        <f>+L137-L54</f>
        <v>0</v>
      </c>
      <c r="M202" s="89" t="s">
        <v>33</v>
      </c>
      <c r="N202" s="1">
        <f>+N137-N54</f>
        <v>0</v>
      </c>
      <c r="O202" s="188">
        <f>+O137-O54</f>
        <v>0</v>
      </c>
      <c r="P202" s="19">
        <f>+P137-P54</f>
        <v>0</v>
      </c>
      <c r="Q202" s="8">
        <f>+Q137-Q54</f>
        <v>0</v>
      </c>
      <c r="R202" s="104">
        <f>+R137-R54</f>
        <v>0</v>
      </c>
      <c r="S202" s="103">
        <f>+S137-S54</f>
        <v>0</v>
      </c>
      <c r="T202" s="222">
        <f>+T137-T54</f>
        <v>0</v>
      </c>
    </row>
    <row r="203" spans="1:20" ht="15.75">
      <c r="A203" s="89"/>
      <c r="B203" s="1"/>
      <c r="C203" s="137"/>
      <c r="D203" s="19"/>
      <c r="E203" s="60"/>
      <c r="F203" s="104"/>
      <c r="G203" s="103"/>
      <c r="H203" s="60"/>
      <c r="I203" s="104"/>
      <c r="J203" s="103"/>
      <c r="K203" s="1"/>
      <c r="L203" s="19"/>
      <c r="M203" s="89"/>
      <c r="N203" s="1"/>
      <c r="O203" s="188"/>
      <c r="P203" s="19"/>
      <c r="Q203" s="8"/>
      <c r="R203" s="104"/>
      <c r="S203" s="103"/>
      <c r="T203" s="222"/>
    </row>
    <row r="204" spans="1:20" ht="15.75">
      <c r="A204" s="89" t="s">
        <v>53</v>
      </c>
      <c r="B204" s="1">
        <f>+B139-B56</f>
        <v>3.54114294797764</v>
      </c>
      <c r="C204" s="137">
        <f>+C139-C56</f>
        <v>0.3711839631746853</v>
      </c>
      <c r="D204" s="19">
        <f>+D139-D56</f>
        <v>1.314415473598429</v>
      </c>
      <c r="E204" s="60"/>
      <c r="F204" s="104"/>
      <c r="G204" s="103"/>
      <c r="H204" s="60"/>
      <c r="I204" s="104"/>
      <c r="J204" s="103"/>
      <c r="K204" s="1">
        <f>+K139-K56</f>
        <v>3.54114294797764</v>
      </c>
      <c r="L204" s="19">
        <f>+L139-L56</f>
        <v>1.314415473598429</v>
      </c>
      <c r="M204" s="89" t="s">
        <v>33</v>
      </c>
      <c r="N204" s="1">
        <f>+N139-N56</f>
        <v>0</v>
      </c>
      <c r="O204" s="188">
        <f>+O139-O56</f>
        <v>0</v>
      </c>
      <c r="P204" s="19">
        <f>+P139-P56</f>
        <v>0</v>
      </c>
      <c r="Q204" s="8">
        <f>+Q139-Q56</f>
        <v>0</v>
      </c>
      <c r="R204" s="104">
        <f>+R139-R56</f>
        <v>0</v>
      </c>
      <c r="S204" s="103">
        <f>+S139-S56</f>
        <v>0</v>
      </c>
      <c r="T204" s="222">
        <f>+T139-T56</f>
        <v>1.314415473598429</v>
      </c>
    </row>
    <row r="205" spans="1:20" ht="16.5" thickBot="1">
      <c r="A205" s="99" t="s">
        <v>28</v>
      </c>
      <c r="B205" s="18">
        <f>+B140-B57</f>
        <v>0</v>
      </c>
      <c r="C205" s="191">
        <f>+C140-C57</f>
        <v>0</v>
      </c>
      <c r="D205" s="23">
        <f>+D140-D57</f>
        <v>1.3144154735984301</v>
      </c>
      <c r="E205" s="119"/>
      <c r="F205" s="102"/>
      <c r="G205" s="120"/>
      <c r="H205" s="119"/>
      <c r="I205" s="102"/>
      <c r="J205" s="120"/>
      <c r="K205" s="18">
        <f>+K140-K57</f>
        <v>0</v>
      </c>
      <c r="L205" s="23">
        <f>+L140-L57</f>
        <v>1.3144154735984301</v>
      </c>
      <c r="M205" s="99" t="s">
        <v>28</v>
      </c>
      <c r="N205" s="18">
        <f>+N140-N57</f>
        <v>0</v>
      </c>
      <c r="O205" s="192">
        <f>+O140-O57</f>
        <v>0</v>
      </c>
      <c r="P205" s="23">
        <f>+P140-P57</f>
        <v>0</v>
      </c>
      <c r="Q205" s="6">
        <f>+Q140-Q57</f>
        <v>0</v>
      </c>
      <c r="R205" s="102">
        <f>+R140-R57</f>
        <v>0</v>
      </c>
      <c r="S205" s="120">
        <f>+S140-S57</f>
        <v>0</v>
      </c>
      <c r="T205" s="252">
        <f>+T140-T57</f>
        <v>1.3144154735984301</v>
      </c>
    </row>
    <row r="206" spans="1:20" ht="6.75" customHeight="1">
      <c r="A206" s="29"/>
      <c r="B206" s="24"/>
      <c r="C206" s="48"/>
      <c r="D206" s="25"/>
      <c r="E206" s="50"/>
      <c r="F206" s="51"/>
      <c r="G206" s="77"/>
      <c r="H206" s="50"/>
      <c r="I206" s="51"/>
      <c r="J206" s="77"/>
      <c r="K206" s="24"/>
      <c r="L206" s="25"/>
      <c r="M206" s="29"/>
      <c r="N206" s="24"/>
      <c r="O206" s="75"/>
      <c r="P206" s="25"/>
      <c r="Q206" s="16"/>
      <c r="R206" s="51"/>
      <c r="S206" s="77"/>
      <c r="T206" s="253"/>
    </row>
    <row r="207" spans="1:20" ht="18">
      <c r="A207" s="80" t="s">
        <v>55</v>
      </c>
      <c r="B207" s="26">
        <f>+B142-B59</f>
        <v>0</v>
      </c>
      <c r="C207" s="135">
        <f>+C142-C59</f>
        <v>0</v>
      </c>
      <c r="D207" s="133">
        <f>+D142-D59</f>
        <v>77.77117674884084</v>
      </c>
      <c r="E207" s="26">
        <f>+E142-E59</f>
        <v>0</v>
      </c>
      <c r="F207" s="135">
        <f>+F142-F59</f>
        <v>0</v>
      </c>
      <c r="G207" s="133">
        <f>+G142-G59</f>
        <v>7.433843310591158</v>
      </c>
      <c r="H207" s="26">
        <f>+H142-H59</f>
        <v>0</v>
      </c>
      <c r="I207" s="135">
        <f>+I142-I59</f>
        <v>0</v>
      </c>
      <c r="J207" s="133">
        <f>+J142-J59</f>
        <v>0.8016778999197793</v>
      </c>
      <c r="K207" s="26">
        <f>+K142-K59</f>
        <v>0</v>
      </c>
      <c r="L207" s="133">
        <f>+L142-L59</f>
        <v>86.00669795935187</v>
      </c>
      <c r="M207" s="80" t="s">
        <v>55</v>
      </c>
      <c r="N207" s="26">
        <f>+N142-N59</f>
        <v>0</v>
      </c>
      <c r="O207" s="135">
        <f>+O142-O59</f>
        <v>0</v>
      </c>
      <c r="P207" s="133">
        <f>+P142-P59</f>
        <v>8.054513314199468</v>
      </c>
      <c r="Q207" s="26">
        <f>+Q142-Q59</f>
        <v>-261.85016272429675</v>
      </c>
      <c r="R207" s="135">
        <f>+R142-R59</f>
        <v>0</v>
      </c>
      <c r="S207" s="133">
        <f>+S142-S59</f>
        <v>0</v>
      </c>
      <c r="T207" s="254">
        <f>+T142-T59</f>
        <v>94.06121127355118</v>
      </c>
    </row>
    <row r="208" spans="1:20" ht="6" customHeight="1">
      <c r="A208" s="89"/>
      <c r="B208" s="1"/>
      <c r="C208" s="137"/>
      <c r="D208" s="19"/>
      <c r="E208" s="1"/>
      <c r="F208" s="137"/>
      <c r="G208" s="19"/>
      <c r="H208" s="1"/>
      <c r="I208" s="137"/>
      <c r="J208" s="19"/>
      <c r="K208" s="1"/>
      <c r="L208" s="19"/>
      <c r="M208" s="89"/>
      <c r="N208" s="1"/>
      <c r="O208" s="137"/>
      <c r="P208" s="19"/>
      <c r="Q208" s="1"/>
      <c r="R208" s="137"/>
      <c r="S208" s="19"/>
      <c r="T208" s="222"/>
    </row>
    <row r="209" spans="1:20" ht="15.75">
      <c r="A209" s="29" t="s">
        <v>56</v>
      </c>
      <c r="B209" s="24">
        <f>+B144-B61</f>
        <v>0</v>
      </c>
      <c r="C209" s="48">
        <f>+C144-C61</f>
        <v>0</v>
      </c>
      <c r="D209" s="25">
        <f>+D144-D61</f>
        <v>0</v>
      </c>
      <c r="E209" s="24">
        <f>+E144-E61</f>
        <v>0</v>
      </c>
      <c r="F209" s="48">
        <f>+F144-F61</f>
        <v>0</v>
      </c>
      <c r="G209" s="25">
        <f>+G144-G61</f>
        <v>0</v>
      </c>
      <c r="H209" s="24">
        <f>+H144-H61</f>
        <v>0</v>
      </c>
      <c r="I209" s="48">
        <f>+I144-I61</f>
        <v>0</v>
      </c>
      <c r="J209" s="25">
        <f>+J144-J61</f>
        <v>0</v>
      </c>
      <c r="K209" s="24">
        <f>+K144-K61</f>
        <v>0</v>
      </c>
      <c r="L209" s="25">
        <f>+L144-L61</f>
        <v>0</v>
      </c>
      <c r="M209" s="29" t="s">
        <v>57</v>
      </c>
      <c r="N209" s="24">
        <f>+N144-N61</f>
        <v>0</v>
      </c>
      <c r="O209" s="48">
        <f>+O144-O61</f>
        <v>0</v>
      </c>
      <c r="P209" s="25">
        <f>+P144-P61</f>
        <v>0</v>
      </c>
      <c r="Q209" s="24">
        <f>+Q144-Q61</f>
        <v>0</v>
      </c>
      <c r="R209" s="48">
        <f>+R144-R61</f>
        <v>0</v>
      </c>
      <c r="S209" s="25">
        <f>+S144-S61</f>
        <v>0</v>
      </c>
      <c r="T209" s="253">
        <f>+T144-T61</f>
        <v>0</v>
      </c>
    </row>
    <row r="210" spans="1:20" ht="3" customHeight="1">
      <c r="A210" s="89"/>
      <c r="B210" s="1"/>
      <c r="C210" s="137"/>
      <c r="D210" s="19"/>
      <c r="E210" s="1"/>
      <c r="F210" s="137"/>
      <c r="G210" s="19"/>
      <c r="H210" s="1"/>
      <c r="I210" s="137"/>
      <c r="J210" s="19"/>
      <c r="K210" s="1"/>
      <c r="L210" s="19"/>
      <c r="M210" s="89"/>
      <c r="N210" s="1"/>
      <c r="O210" s="137"/>
      <c r="P210" s="19"/>
      <c r="Q210" s="1"/>
      <c r="R210" s="137"/>
      <c r="S210" s="19"/>
      <c r="T210" s="222"/>
    </row>
    <row r="211" spans="1:20" ht="23.25" customHeight="1" thickBot="1">
      <c r="A211" s="138" t="s">
        <v>58</v>
      </c>
      <c r="B211" s="31">
        <f>+B146-B63</f>
        <v>0</v>
      </c>
      <c r="C211" s="142">
        <f>+C146-C63</f>
        <v>0</v>
      </c>
      <c r="D211" s="140">
        <f>+D146-D63</f>
        <v>77.77117674884084</v>
      </c>
      <c r="E211" s="31">
        <f>+E146-E63</f>
        <v>0</v>
      </c>
      <c r="F211" s="142">
        <f>+F146-F63</f>
        <v>0</v>
      </c>
      <c r="G211" s="140">
        <f>+G146-G63</f>
        <v>7.433843310591158</v>
      </c>
      <c r="H211" s="31">
        <f>+H146-H63</f>
        <v>0</v>
      </c>
      <c r="I211" s="142">
        <f>+I146-I63</f>
        <v>0</v>
      </c>
      <c r="J211" s="140">
        <f>+J146-J63</f>
        <v>0.8016778999197793</v>
      </c>
      <c r="K211" s="31">
        <f>+K146-K63</f>
        <v>0</v>
      </c>
      <c r="L211" s="140">
        <f>+L146-L63</f>
        <v>86.0066979593521</v>
      </c>
      <c r="M211" s="138" t="s">
        <v>58</v>
      </c>
      <c r="N211" s="31">
        <f>+N146-N63</f>
        <v>0</v>
      </c>
      <c r="O211" s="142">
        <f>+O146-O63</f>
        <v>0</v>
      </c>
      <c r="P211" s="140">
        <f>+P146-P63</f>
        <v>8.054513314199468</v>
      </c>
      <c r="Q211" s="31">
        <f>+Q146-Q63</f>
        <v>-261.85016272429675</v>
      </c>
      <c r="R211" s="142">
        <f>+R146-R63</f>
        <v>0</v>
      </c>
      <c r="S211" s="140">
        <f>+S146-S63</f>
        <v>0</v>
      </c>
      <c r="T211" s="255">
        <f>+T146-T63</f>
        <v>94.06121127355118</v>
      </c>
    </row>
    <row r="212" spans="1:20" ht="12.75">
      <c r="A212" s="203"/>
      <c r="B212" s="204"/>
      <c r="C212" s="205"/>
      <c r="D212" s="206"/>
      <c r="E212" s="207"/>
      <c r="F212" s="207"/>
      <c r="G212" s="207"/>
      <c r="H212" s="208"/>
      <c r="I212" s="207"/>
      <c r="J212" s="209"/>
      <c r="K212" s="210"/>
      <c r="L212" s="211"/>
      <c r="M212" s="212"/>
      <c r="N212" s="204"/>
      <c r="O212" s="213"/>
      <c r="P212" s="206"/>
      <c r="Q212" s="207"/>
      <c r="R212" s="207"/>
      <c r="S212" s="207"/>
      <c r="T212" s="214"/>
    </row>
    <row r="213" spans="1:20" ht="18.75">
      <c r="A213" s="29" t="s">
        <v>82</v>
      </c>
      <c r="B213" s="215"/>
      <c r="C213" s="216"/>
      <c r="D213" s="25">
        <f>+D148-D65</f>
        <v>0.40000000000000036</v>
      </c>
      <c r="E213" s="217"/>
      <c r="F213" s="217"/>
      <c r="G213" s="218">
        <f>+G148-G65</f>
        <v>0</v>
      </c>
      <c r="H213" s="219"/>
      <c r="I213" s="217"/>
      <c r="J213" s="25">
        <f>+J148-J65</f>
        <v>0</v>
      </c>
      <c r="K213" s="220"/>
      <c r="L213" s="25">
        <f>+L148-L65</f>
        <v>0.40000000000000036</v>
      </c>
      <c r="M213" s="150"/>
      <c r="N213" s="215"/>
      <c r="O213" s="221"/>
      <c r="P213" s="25">
        <f>+P148-P65</f>
        <v>0</v>
      </c>
      <c r="Q213" s="217"/>
      <c r="R213" s="217"/>
      <c r="S213" s="218">
        <f>+S148-S65</f>
        <v>0</v>
      </c>
      <c r="T213" s="222">
        <f>+T148-T65</f>
        <v>0.40000000000000036</v>
      </c>
    </row>
    <row r="214" spans="1:20" s="232" customFormat="1" ht="18.75" thickBot="1">
      <c r="A214" s="181" t="s">
        <v>59</v>
      </c>
      <c r="B214" s="223"/>
      <c r="C214" s="224"/>
      <c r="D214" s="225">
        <f>+D149-D66</f>
        <v>78.17117674884082</v>
      </c>
      <c r="E214" s="226"/>
      <c r="F214" s="226"/>
      <c r="G214" s="227">
        <f>+G149-G66</f>
        <v>0</v>
      </c>
      <c r="H214" s="228"/>
      <c r="I214" s="226"/>
      <c r="J214" s="225">
        <f>+J149-J66</f>
        <v>0</v>
      </c>
      <c r="K214" s="229"/>
      <c r="L214" s="225">
        <f>+L149-L66</f>
        <v>86.40669795935219</v>
      </c>
      <c r="M214" s="184"/>
      <c r="N214" s="223"/>
      <c r="O214" s="230"/>
      <c r="P214" s="225">
        <f>+P149-P66</f>
        <v>0</v>
      </c>
      <c r="Q214" s="226"/>
      <c r="R214" s="226"/>
      <c r="S214" s="227">
        <f>+S149-S66</f>
        <v>0</v>
      </c>
      <c r="T214" s="231">
        <f>+T149-T66</f>
        <v>94.46121127355127</v>
      </c>
    </row>
    <row r="216" ht="12.75">
      <c r="A216" s="45" t="str">
        <f>A151</f>
        <v>(1) Illustrates energy for unmetered customers, as well as LED and Non-LED Streetlights</v>
      </c>
    </row>
    <row r="217" ht="12.75">
      <c r="A217" s="45" t="str">
        <f>A152</f>
        <v>(2) Per kWh charge is not applicable as the class is made up of a number of rates</v>
      </c>
    </row>
  </sheetData>
  <sheetProtection/>
  <mergeCells count="18">
    <mergeCell ref="Q4:S4"/>
    <mergeCell ref="N4:P4"/>
    <mergeCell ref="B155:D155"/>
    <mergeCell ref="E155:G155"/>
    <mergeCell ref="H155:J155"/>
    <mergeCell ref="K155:L155"/>
    <mergeCell ref="N155:P155"/>
    <mergeCell ref="Q155:S155"/>
    <mergeCell ref="Q87:S87"/>
    <mergeCell ref="N87:P87"/>
    <mergeCell ref="B4:D4"/>
    <mergeCell ref="E4:G4"/>
    <mergeCell ref="H4:J4"/>
    <mergeCell ref="K4:L4"/>
    <mergeCell ref="B87:D87"/>
    <mergeCell ref="E87:G87"/>
    <mergeCell ref="H87:J87"/>
    <mergeCell ref="K87:L87"/>
  </mergeCells>
  <printOptions horizontalCentered="1" verticalCentered="1"/>
  <pageMargins left="0.15748031496063" right="0.15748031496063" top="0.15748031496063" bottom="0.47244094488189" header="0.15748031496063" footer="0.15748031496063"/>
  <pageSetup fitToHeight="0" fitToWidth="1" horizontalDpi="600" verticalDpi="600" orientation="landscape" scale="43" r:id="rId1"/>
  <headerFooter alignWithMargins="0">
    <oddFooter>&amp;LPrinted at &amp;T on &amp;D&amp;C&amp;P&amp;RMarketing, NSPI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AJ111</dc:creator>
  <cp:keywords/>
  <dc:description/>
  <cp:lastModifiedBy>Cyr, Jennifer</cp:lastModifiedBy>
  <cp:lastPrinted>2011-06-22T01:11:26Z</cp:lastPrinted>
  <dcterms:created xsi:type="dcterms:W3CDTF">2011-06-17T15:51:44Z</dcterms:created>
  <dcterms:modified xsi:type="dcterms:W3CDTF">2011-06-22T01:12:06Z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0x010100F2A4A1ED2AA89C498F3FA451F809D249</vt:lpwstr>
  </property>
  <property fmtid="{D5CDD505-2E9C-101B-9397-08002B2CF9AE}" pid="3" name="Order">
    <vt:lpwstr>215100.000000000</vt:lpwstr>
  </property>
  <property fmtid="{D5CDD505-2E9C-101B-9397-08002B2CF9AE}" pid="4" name="Ownership">
    <vt:lpwstr>8) Sign-Off</vt:lpwstr>
  </property>
  <property fmtid="{D5CDD505-2E9C-101B-9397-08002B2CF9AE}" pid="5" name="Assigned to0">
    <vt:lpwstr>48</vt:lpwstr>
  </property>
  <property fmtid="{D5CDD505-2E9C-101B-9397-08002B2CF9AE}" pid="6" name="Confidential">
    <vt:lpwstr>Non-Confidential</vt:lpwstr>
  </property>
  <property fmtid="{D5CDD505-2E9C-101B-9397-08002B2CF9AE}" pid="7" name="Date Due to OI (9am)">
    <vt:lpwstr>2011-06-23T00:00:00Z</vt:lpwstr>
  </property>
  <property fmtid="{D5CDD505-2E9C-101B-9397-08002B2CF9AE}" pid="8" name="display_urn:schemas-microsoft-com:office:office#Assigned_x0020_to0">
    <vt:lpwstr>GRUS, VOYTEK</vt:lpwstr>
  </property>
  <property fmtid="{D5CDD505-2E9C-101B-9397-08002B2CF9AE}" pid="9" name="Date Rec'd">
    <vt:lpwstr>2011-06-16T00:00:00Z</vt:lpwstr>
  </property>
  <property fmtid="{D5CDD505-2E9C-101B-9397-08002B2CF9AE}" pid="10" name="Date for Sign-off">
    <vt:lpwstr>2011-06-28T00:00:00Z</vt:lpwstr>
  </property>
  <property fmtid="{D5CDD505-2E9C-101B-9397-08002B2CF9AE}" pid="11" name="File Electronically?">
    <vt:lpwstr>1</vt:lpwstr>
  </property>
  <property fmtid="{D5CDD505-2E9C-101B-9397-08002B2CF9AE}" pid="12" name="File Date">
    <vt:lpwstr>2011-06-30T00:00:00Z</vt:lpwstr>
  </property>
  <property fmtid="{D5CDD505-2E9C-101B-9397-08002B2CF9AE}" pid="13" name="display_urn:schemas-microsoft-com:office:office#Editor">
    <vt:lpwstr>Drover, Lynne</vt:lpwstr>
  </property>
  <property fmtid="{D5CDD505-2E9C-101B-9397-08002B2CF9AE}" pid="14" name="xd_Signature">
    <vt:lpwstr/>
  </property>
  <property fmtid="{D5CDD505-2E9C-101B-9397-08002B2CF9AE}" pid="15" name="Live Edit?">
    <vt:lpwstr/>
  </property>
  <property fmtid="{D5CDD505-2E9C-101B-9397-08002B2CF9AE}" pid="16" name="Doc for Reviewer?">
    <vt:lpwstr>0</vt:lpwstr>
  </property>
  <property fmtid="{D5CDD505-2E9C-101B-9397-08002B2CF9AE}" pid="17" name="TemplateUrl">
    <vt:lpwstr/>
  </property>
  <property fmtid="{D5CDD505-2E9C-101B-9397-08002B2CF9AE}" pid="18" name="xd_ProgID">
    <vt:lpwstr/>
  </property>
  <property fmtid="{D5CDD505-2E9C-101B-9397-08002B2CF9AE}" pid="19" name="display_urn:schemas-microsoft-com:office:office#Author">
    <vt:lpwstr>Cyr, Jennifer</vt:lpwstr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inal?">
    <vt:lpwstr/>
  </property>
  <property fmtid="{D5CDD505-2E9C-101B-9397-08002B2CF9AE}" pid="23" name="ContentType">
    <vt:lpwstr>Document</vt:lpwstr>
  </property>
</Properties>
</file>