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25" yWindow="405" windowWidth="8670" windowHeight="6510" tabRatio="868" activeTab="0"/>
  </bookViews>
  <sheets>
    <sheet name="Customer Charge Calc" sheetId="1" r:id="rId1"/>
    <sheet name="Energy Balancing Rate calc" sheetId="2" r:id="rId2"/>
  </sheets>
  <externalReferences>
    <externalReference r:id="rId5"/>
  </externalReferences>
  <definedNames>
    <definedName name="A0">#REF!</definedName>
    <definedName name="a00">#REF!</definedName>
    <definedName name="a000">#REF!</definedName>
    <definedName name="aaa0">#REF!</definedName>
    <definedName name="aaa04a">#REF!</definedName>
    <definedName name="aaa1">#REF!</definedName>
    <definedName name="aaa2">#REF!</definedName>
    <definedName name="aaa3">#REF!</definedName>
    <definedName name="aaa3a">#REF!</definedName>
    <definedName name="aaa4">#REF!</definedName>
    <definedName name="aaa4a">#REF!</definedName>
    <definedName name="aaa4b">#REF!</definedName>
    <definedName name="aaa5">#REF!</definedName>
    <definedName name="aaaexport">#REF!</definedName>
    <definedName name="AARComparison">#REF!</definedName>
    <definedName name="AARCustomers">#REF!</definedName>
    <definedName name="BImp3">#REF!</definedName>
    <definedName name="BImp4">#REF!</definedName>
    <definedName name="BImpBChr">#REF!</definedName>
    <definedName name="COSinput">#REF!</definedName>
    <definedName name="CP">#REF!</definedName>
    <definedName name="CustBImp4actual">#REF!</definedName>
    <definedName name="CustBImp4fcst">#REF!</definedName>
    <definedName name="CustBImp4smclasses">#REF!</definedName>
    <definedName name="ForMel">#REF!</definedName>
    <definedName name="HQSurvey">#REF!</definedName>
    <definedName name="LCHistBills">#REF!</definedName>
    <definedName name="LG">#REF!</definedName>
    <definedName name="LI">#REF!</definedName>
    <definedName name="mctest">#REF!</definedName>
    <definedName name="MUNIS">#REF!</definedName>
    <definedName name="MUNIS_IR_14">#REF!</definedName>
    <definedName name="PR_current">#REF!</definedName>
    <definedName name="PR_proposed">#REF!</definedName>
    <definedName name="PR_variance">#REF!</definedName>
    <definedName name="PR2">#REF!</definedName>
    <definedName name="PR3">#REF!</definedName>
    <definedName name="PR4">#REF!</definedName>
    <definedName name="PR5">#REF!</definedName>
    <definedName name="PR6">#REF!</definedName>
    <definedName name="PR7">#REF!</definedName>
    <definedName name="Proof_R_8">#REF!</definedName>
    <definedName name="RC_Step2">#REF!</definedName>
    <definedName name="RC_Step3">#REF!</definedName>
    <definedName name="report">'[1]Ratio History'!$A$1:$K$39</definedName>
    <definedName name="RepR11toR10">#REF!</definedName>
    <definedName name="ResBills">#REF!</definedName>
    <definedName name="ResScDetails">#REF!</definedName>
    <definedName name="ResScGeneral">#REF!</definedName>
    <definedName name="scenarios">#REF!</definedName>
    <definedName name="SimRevActualAccr">#REF!</definedName>
    <definedName name="SRMC">#REF!</definedName>
    <definedName name="tablercbimp">#REF!</definedName>
    <definedName name="Tariff_Table">#REF!</definedName>
    <definedName name="Tariff_table_no2">#REF!</definedName>
    <definedName name="Tariffs_exp">#REF!</definedName>
    <definedName name="Tbl6p2">#REF!</definedName>
    <definedName name="test">#REF!</definedName>
    <definedName name="testres">#REF!</definedName>
    <definedName name="UnitCostval">#REF!</definedName>
    <definedName name="xxxx">#REF!</definedName>
    <definedName name="ztransferGeneral">#REF!</definedName>
    <definedName name="ztransterdetail">#REF!</definedName>
    <definedName name="zzfinal">#REF!</definedName>
  </definedNames>
  <calcPr fullCalcOnLoad="1"/>
</workbook>
</file>

<file path=xl/sharedStrings.xml><?xml version="1.0" encoding="utf-8"?>
<sst xmlns="http://schemas.openxmlformats.org/spreadsheetml/2006/main" count="73" uniqueCount="59">
  <si>
    <t>Cost</t>
  </si>
  <si>
    <t>Charge in cents per kWh</t>
  </si>
  <si>
    <t>Fixed Energy-related Cost in '000's of $</t>
  </si>
  <si>
    <t>Full Time Equivalent (FTE) Cost</t>
  </si>
  <si>
    <t>Salary</t>
  </si>
  <si>
    <t>Fringe Benefits</t>
  </si>
  <si>
    <t>Salary (including fringe benefits)</t>
  </si>
  <si>
    <t>Forecast Cost</t>
  </si>
  <si>
    <t>Annual Cost (50% of total)</t>
  </si>
  <si>
    <t>Customer Charge Under BackUp Rate</t>
  </si>
  <si>
    <t>Standby Service:  Customer Charge Calculations</t>
  </si>
  <si>
    <t>Avoided Unit Cost (c/kWh)</t>
  </si>
  <si>
    <t>Assumptions</t>
  </si>
  <si>
    <t>(3) Admin costs to be shared equally between Energy Balancing and Standby Services</t>
  </si>
  <si>
    <t>Number of LRS</t>
  </si>
  <si>
    <t>Administration Charge Under Energy Balancing Service</t>
  </si>
  <si>
    <t>Administration Charge Under Standby Service</t>
  </si>
  <si>
    <t>Monthly Administration Charge</t>
  </si>
  <si>
    <t>Source</t>
  </si>
  <si>
    <t>Annual Avoided Fuel Cost Calculations</t>
  </si>
  <si>
    <t>Cost Differential between items 1 and 2 above</t>
  </si>
  <si>
    <t>Top-up Energy Rate Calculation</t>
  </si>
  <si>
    <t>Going forward the Company intends to use forecast load and hourly loadshape of customers served in the RtR market.   For the purposes of this simulation the Company used flat 25 MW decrement.</t>
  </si>
  <si>
    <t>Comments/Assumptions</t>
  </si>
  <si>
    <t>Fuel Cost charge</t>
  </si>
  <si>
    <t>Item #</t>
  </si>
  <si>
    <t>Total top-up charge in cents per kWh</t>
  </si>
  <si>
    <t>Avoided Costs of departing customer Load before taking energy balancing service from NS Power.</t>
  </si>
  <si>
    <t>Avoided Costs of departing customer Load after taking energy balancing service from NS Power</t>
  </si>
  <si>
    <t>This is an incremental fuel cost arising from provision of energy balancing service to departed customers</t>
  </si>
  <si>
    <t>Set at par with unit avoided costs under item #2.</t>
  </si>
  <si>
    <t>Spill Energy Credit rate</t>
  </si>
  <si>
    <t>5.1.1</t>
  </si>
  <si>
    <t>5.1.2</t>
  </si>
  <si>
    <t>Average avoided cost after energy balancing service</t>
  </si>
  <si>
    <t>Incremental costs associated with energy balancing service</t>
  </si>
  <si>
    <t xml:space="preserve">Avoided Costs </t>
  </si>
  <si>
    <t>Avoided Fuel Cost Component</t>
  </si>
  <si>
    <t>Energy-related fixed cost Component</t>
  </si>
  <si>
    <t>(2) Assume 4 Licensed Service Providers.  Note that this approach aligns with that used under the current Backup/Top-up Tariff.</t>
  </si>
  <si>
    <t>(1)  One Full Time Equivalent is sufficient to provide admin service in the initial market opening</t>
  </si>
  <si>
    <t>Administrative Overhead</t>
  </si>
  <si>
    <t>Energy Balancing Service:  Administration Charge Calculations</t>
  </si>
  <si>
    <t>Going forward the Company intends to use forecast annual top-up energy in the RtR market in calculation of this charge.  For now a simplifying assumption was made that top-up energy accounts for 50% of the total energy consumed in the RtR market (219 GWh/2 = 109.5 GWh)</t>
  </si>
  <si>
    <t>Appendix C 2014 COS   Costs - Exhibit 5; page 1 Energy - Exhibit 9A, line 11, col 3 divided by a transmission loss factor of 1.032.</t>
  </si>
  <si>
    <t>Annual GWh Load at Transmission Level</t>
  </si>
  <si>
    <t xml:space="preserve">Plexos Simulations </t>
  </si>
  <si>
    <t xml:space="preserve">Going forward the Company intends to use NS Power's system hourly loadshape which will reflect the combined effect of hourly load of departing customers to the RtR market and 3rd party renewable generation under assumption that some of it may be curtailed.  For the purposes of this simulation the Company used only the effect of 3rd party renewable generation under no curtailment assumption. </t>
  </si>
  <si>
    <t>Calculated as follows:  total of $753,049 ( less fuel of $367,943, purchased power regular of $507, purchased biomass power $11595, purchased wind power of $59,982, purchased imports of $217; plus export sales of $1,826</t>
  </si>
  <si>
    <t>Fuel</t>
  </si>
  <si>
    <t>Purchased Power regular</t>
  </si>
  <si>
    <t>Purchased Wind Power</t>
  </si>
  <si>
    <t>Purchased Imports</t>
  </si>
  <si>
    <t>Export Sales</t>
  </si>
  <si>
    <t>Purchased Biomass Power</t>
  </si>
  <si>
    <t>COST</t>
  </si>
  <si>
    <t>Transmsission Loss Factor from XXXXX</t>
  </si>
  <si>
    <t>Energy Expenses (Generation Function) from COSS Exh 5, cell E42</t>
  </si>
  <si>
    <t>Energy Requirement from COSS Exh 9a Annual, cell D24</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</si>
</sst>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_);_(* \(#,##0.0\);_(* &quot;-&quot;??_);_(@_)"/>
    <numFmt numFmtId="174" formatCode="_(* #,##0.000_);_(* \(#,##0.000\);_(* &quot;-&quot;??_);_(@_)"/>
    <numFmt numFmtId="175" formatCode="_(&quot;$&quot;* #,##0.0_);_(&quot;$&quot;* \(#,##0.0\);_(&quot;$&quot;* &quot;-&quot;??_);_(@_)"/>
    <numFmt numFmtId="176" formatCode="_(&quot;$&quot;* #,##0.0000_);_(&quot;$&quot;* \(#,##0.0000\);_(&quot;$&quot;* &quot;-&quot;??_);_(@_)"/>
    <numFmt numFmtId="177" formatCode="0.0"/>
    <numFmt numFmtId="178" formatCode="0.00000"/>
    <numFmt numFmtId="179" formatCode="0.000000"/>
    <numFmt numFmtId="180" formatCode="_(&quot;$&quot;* #,##0.000_);_(&quot;$&quot;* \(#,##0.000\);_(&quot;$&quot;* &quot;-&quot;??_);_(@_)"/>
    <numFmt numFmtId="181" formatCode="_(&quot;$&quot;* #,##0.00000_);_(&quot;$&quot;* \(#,##0.00000\);_(&quot;$&quot;* &quot;-&quot;??_);_(@_)"/>
    <numFmt numFmtId="182" formatCode="_-&quot;$&quot;* #,##0.000_-;\-&quot;$&quot;* #,##0.000_-;_-&quot;$&quot;* &quot;-&quot;??_-;_-@_-"/>
    <numFmt numFmtId="183" formatCode="_-&quot;$&quot;* #,##0.0000_-;\-&quot;$&quot;* #,##0.0000_-;_-&quot;$&quot;* &quot;-&quot;?_-;_-@_-"/>
    <numFmt numFmtId="184" formatCode="0.000"/>
    <numFmt numFmtId="185" formatCode="&quot;Yes&quot;;&quot;Yes&quot;;&quot;No&quot;"/>
    <numFmt numFmtId="186" formatCode="&quot;True&quot;;&quot;True&quot;;&quot;False&quot;"/>
    <numFmt numFmtId="187" formatCode="&quot;On&quot;;&quot;On&quot;;&quot;Off&quot;"/>
    <numFmt numFmtId="188" formatCode="[$€-2]\ #,##0.00_);[Red]\([$€-2]\ #,##0.00\)"/>
    <numFmt numFmtId="189" formatCode="_(* #,##0_);_(* \(#,##0\);_(* &quot;-&quot;??_);_(@_)"/>
    <numFmt numFmtId="190" formatCode="_-* #,##0.0_-;\-* #,##0.0_-;_-* &quot;-&quot;?_-;_-@_-"/>
    <numFmt numFmtId="191" formatCode="_-&quot;$&quot;* #,##0.0_-;\-&quot;$&quot;* #,##0.0_-;_-&quot;$&quot;* &quot;-&quot;?_-;_-@_-"/>
    <numFmt numFmtId="192" formatCode="_-&quot;$&quot;* #,##0.0_-;\-&quot;$&quot;* #,##0.0_-;_-&quot;$&quot;* &quot;-&quot;??_-;_-@_-"/>
    <numFmt numFmtId="193" formatCode="&quot;$&quot;#,##0.0;[Red]\-&quot;$&quot;#,##0.0"/>
    <numFmt numFmtId="194" formatCode="&quot;$&quot;#,##0.000;[Red]\-&quot;$&quot;#,##0.000"/>
    <numFmt numFmtId="195" formatCode="_(* #,##0.0000_);_(* \(#,##0.0000\);_(* &quot;-&quot;??_);_(@_)"/>
    <numFmt numFmtId="196" formatCode="_-* #,##0.000_-;\-* #,##0.000_-;_-* &quot;-&quot;???_-;_-@_-"/>
    <numFmt numFmtId="197" formatCode="_-* #,##0.000_-;\-* #,##0.000_-;_-* &quot;-&quot;??_-;_-@_-"/>
  </numFmts>
  <fonts count="46">
    <font>
      <sz val="10"/>
      <name val="Arial"/>
      <family val="0"/>
    </font>
    <font>
      <u val="single"/>
      <sz val="10"/>
      <color indexed="30"/>
      <name val="Arial"/>
      <family val="2"/>
    </font>
    <font>
      <b/>
      <sz val="10"/>
      <name val="Arial"/>
      <family val="2"/>
    </font>
    <font>
      <u val="single"/>
      <sz val="10"/>
      <color indexed="56"/>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9"/>
      <name val="Arial"/>
      <family val="2"/>
    </font>
    <font>
      <b/>
      <sz val="9"/>
      <name val="Arial"/>
      <family val="2"/>
    </font>
    <font>
      <u val="single"/>
      <sz val="9"/>
      <name val="Arial"/>
      <family val="2"/>
    </font>
    <font>
      <u val="doub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8">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40" fontId="4" fillId="33" borderId="0">
      <alignment horizontal="right"/>
      <protection/>
    </xf>
    <xf numFmtId="0" fontId="5" fillId="33" borderId="0">
      <alignment horizontal="right"/>
      <protection/>
    </xf>
    <xf numFmtId="0" fontId="6" fillId="33" borderId="9">
      <alignment/>
      <protection/>
    </xf>
    <xf numFmtId="0" fontId="6" fillId="0" borderId="0" applyBorder="0">
      <alignment horizontal="centerContinuous"/>
      <protection/>
    </xf>
    <xf numFmtId="0" fontId="7" fillId="0" borderId="0" applyBorder="0">
      <alignment horizontal="centerContinuous"/>
      <protection/>
    </xf>
    <xf numFmtId="9" fontId="0" fillId="0" borderId="0" applyFont="0" applyFill="0" applyBorder="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cellStyleXfs>
  <cellXfs count="47">
    <xf numFmtId="0" fontId="0" fillId="0" borderId="0" xfId="0" applyAlignment="1">
      <alignment/>
    </xf>
    <xf numFmtId="0" fontId="2" fillId="0" borderId="0" xfId="0" applyFont="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8" fillId="0" borderId="0" xfId="0" applyFont="1" applyAlignment="1">
      <alignment/>
    </xf>
    <xf numFmtId="0" fontId="9" fillId="0" borderId="0" xfId="0" applyFont="1" applyAlignment="1">
      <alignment/>
    </xf>
    <xf numFmtId="189" fontId="8" fillId="0" borderId="0" xfId="0" applyNumberFormat="1" applyFont="1" applyAlignment="1">
      <alignment/>
    </xf>
    <xf numFmtId="172" fontId="8" fillId="0" borderId="0" xfId="64" applyNumberFormat="1" applyFont="1" applyAlignment="1">
      <alignment/>
    </xf>
    <xf numFmtId="165" fontId="10" fillId="0" borderId="0" xfId="0" applyNumberFormat="1" applyFont="1" applyAlignment="1">
      <alignment/>
    </xf>
    <xf numFmtId="165" fontId="8" fillId="0" borderId="0" xfId="0" applyNumberFormat="1" applyFont="1" applyAlignment="1">
      <alignment/>
    </xf>
    <xf numFmtId="9" fontId="8" fillId="0" borderId="0" xfId="64" applyFont="1" applyAlignment="1">
      <alignment/>
    </xf>
    <xf numFmtId="167" fontId="11" fillId="0" borderId="0" xfId="0" applyNumberFormat="1" applyFont="1" applyAlignment="1">
      <alignment/>
    </xf>
    <xf numFmtId="167" fontId="9" fillId="0" borderId="0" xfId="0" applyNumberFormat="1" applyFont="1" applyFill="1" applyAlignment="1">
      <alignment/>
    </xf>
    <xf numFmtId="0" fontId="8" fillId="0" borderId="0" xfId="0" applyFont="1" applyFill="1" applyAlignment="1">
      <alignment/>
    </xf>
    <xf numFmtId="189" fontId="8" fillId="0" borderId="0" xfId="0" applyNumberFormat="1" applyFont="1" applyFill="1" applyAlignment="1">
      <alignment/>
    </xf>
    <xf numFmtId="165" fontId="10" fillId="0" borderId="0" xfId="0" applyNumberFormat="1" applyFont="1" applyFill="1" applyAlignment="1">
      <alignment/>
    </xf>
    <xf numFmtId="165" fontId="8" fillId="0" borderId="0" xfId="0" applyNumberFormat="1" applyFont="1" applyFill="1" applyAlignment="1">
      <alignment/>
    </xf>
    <xf numFmtId="165" fontId="11" fillId="0" borderId="0" xfId="0" applyNumberFormat="1" applyFont="1" applyFill="1" applyAlignment="1">
      <alignment/>
    </xf>
    <xf numFmtId="0" fontId="8" fillId="0" borderId="0" xfId="0" applyFont="1" applyAlignment="1">
      <alignment horizontal="left"/>
    </xf>
    <xf numFmtId="0" fontId="9" fillId="0" borderId="0" xfId="0" applyFont="1" applyAlignment="1">
      <alignment horizontal="center" wrapText="1"/>
    </xf>
    <xf numFmtId="0" fontId="9" fillId="0" borderId="13" xfId="0" applyFont="1" applyBorder="1" applyAlignment="1">
      <alignment/>
    </xf>
    <xf numFmtId="0" fontId="8" fillId="0" borderId="14" xfId="0" applyFont="1" applyBorder="1" applyAlignment="1">
      <alignment/>
    </xf>
    <xf numFmtId="0" fontId="9" fillId="0" borderId="14" xfId="0" applyFont="1" applyBorder="1" applyAlignment="1">
      <alignment/>
    </xf>
    <xf numFmtId="0" fontId="9" fillId="0" borderId="15" xfId="0" applyFont="1" applyBorder="1" applyAlignment="1">
      <alignment/>
    </xf>
    <xf numFmtId="0" fontId="8" fillId="0" borderId="0" xfId="0" applyFont="1" applyBorder="1" applyAlignment="1">
      <alignment wrapText="1"/>
    </xf>
    <xf numFmtId="0" fontId="8" fillId="0" borderId="0" xfId="0" applyFont="1" applyBorder="1" applyAlignment="1">
      <alignment/>
    </xf>
    <xf numFmtId="6" fontId="8" fillId="0" borderId="0" xfId="0" applyNumberFormat="1" applyFont="1" applyBorder="1" applyAlignment="1">
      <alignment/>
    </xf>
    <xf numFmtId="184" fontId="8" fillId="0" borderId="0" xfId="0" applyNumberFormat="1" applyFont="1" applyBorder="1" applyAlignment="1">
      <alignment/>
    </xf>
    <xf numFmtId="0" fontId="9" fillId="0" borderId="16" xfId="0" applyFont="1" applyBorder="1" applyAlignment="1">
      <alignment/>
    </xf>
    <xf numFmtId="0" fontId="8" fillId="0" borderId="17" xfId="0" applyFont="1" applyBorder="1" applyAlignment="1">
      <alignment/>
    </xf>
    <xf numFmtId="184" fontId="8" fillId="0" borderId="17" xfId="0" applyNumberFormat="1" applyFont="1" applyBorder="1" applyAlignment="1">
      <alignment/>
    </xf>
    <xf numFmtId="184" fontId="8" fillId="0" borderId="0" xfId="0" applyNumberFormat="1" applyFont="1" applyAlignment="1">
      <alignment/>
    </xf>
    <xf numFmtId="184" fontId="8" fillId="0" borderId="14" xfId="0" applyNumberFormat="1" applyFont="1" applyBorder="1" applyAlignment="1">
      <alignment/>
    </xf>
    <xf numFmtId="0" fontId="9" fillId="0" borderId="0" xfId="0" applyFont="1" applyBorder="1" applyAlignment="1">
      <alignment/>
    </xf>
    <xf numFmtId="0" fontId="9" fillId="0" borderId="0" xfId="0" applyFont="1" applyBorder="1" applyAlignment="1">
      <alignment wrapText="1"/>
    </xf>
    <xf numFmtId="0" fontId="9" fillId="0" borderId="15" xfId="0" applyFont="1" applyBorder="1" applyAlignment="1">
      <alignment horizontal="right"/>
    </xf>
    <xf numFmtId="184" fontId="10" fillId="0" borderId="0" xfId="0" applyNumberFormat="1" applyFont="1" applyBorder="1" applyAlignment="1">
      <alignment/>
    </xf>
    <xf numFmtId="184" fontId="9" fillId="0" borderId="0" xfId="0" applyNumberFormat="1" applyFont="1" applyBorder="1" applyAlignment="1">
      <alignment/>
    </xf>
    <xf numFmtId="0" fontId="9" fillId="0" borderId="0" xfId="0" applyFont="1" applyBorder="1" applyAlignment="1">
      <alignment/>
    </xf>
    <xf numFmtId="189" fontId="8" fillId="0" borderId="0" xfId="42" applyNumberFormat="1" applyFont="1" applyBorder="1" applyAlignment="1">
      <alignment/>
    </xf>
    <xf numFmtId="197" fontId="9" fillId="0" borderId="0" xfId="0" applyNumberFormat="1" applyFont="1" applyBorder="1" applyAlignment="1">
      <alignment/>
    </xf>
    <xf numFmtId="6" fontId="8" fillId="0" borderId="17" xfId="0" applyNumberFormat="1" applyFont="1" applyBorder="1" applyAlignment="1">
      <alignment/>
    </xf>
    <xf numFmtId="6" fontId="10" fillId="0" borderId="0" xfId="0" applyNumberFormat="1" applyFont="1" applyAlignment="1">
      <alignment/>
    </xf>
    <xf numFmtId="6" fontId="9" fillId="0" borderId="0" xfId="0" applyNumberFormat="1" applyFont="1" applyAlignment="1">
      <alignment/>
    </xf>
    <xf numFmtId="0" fontId="8" fillId="0" borderId="0" xfId="0" applyFont="1" applyAlignment="1">
      <alignment wrapText="1"/>
    </xf>
    <xf numFmtId="0" fontId="9" fillId="0" borderId="0" xfId="0" applyFont="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Output Amounts" xfId="59"/>
    <cellStyle name="Output Column Headings" xfId="60"/>
    <cellStyle name="Output Line Items" xfId="61"/>
    <cellStyle name="Output Report Heading" xfId="62"/>
    <cellStyle name="Output Report Title"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data\VJG\Rate%20Case%202009\RD\History%20of%20RC%20ratios%20and%20rate%20increas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hibit 1"/>
      <sheetName val="Exhibit 2"/>
      <sheetName val="Long term history since 1990"/>
      <sheetName val="Ratio History"/>
    </sheetNames>
    <sheetDataSet>
      <sheetData sheetId="3">
        <row r="1">
          <cell r="A1" t="str">
            <v>REVENUE/COST RATIO HISTORY IN THE 10 YEAR PERIOD FROM 1998 TO 2007</v>
          </cell>
        </row>
        <row r="3">
          <cell r="B3" t="str">
            <v>1998 to 2002</v>
          </cell>
          <cell r="D3" t="str">
            <v>2003 to 2005</v>
          </cell>
          <cell r="F3">
            <v>2006</v>
          </cell>
          <cell r="H3">
            <v>2007</v>
          </cell>
          <cell r="J3" t="str">
            <v>10 years</v>
          </cell>
        </row>
        <row r="4">
          <cell r="B4" t="str">
            <v>The UARB's decision on Compliance Filing from December 5, 2002. </v>
          </cell>
          <cell r="D4" t="str">
            <v>The UARB's decision on March 31, 2005</v>
          </cell>
          <cell r="F4" t="str">
            <v>The UARB's decision on March 10, 2006.  (Compliance Filing)</v>
          </cell>
          <cell r="H4" t="str">
            <v>NSPI's Application from October 10th, 2006</v>
          </cell>
          <cell r="J4" t="str">
            <v>Cumulative % increse from 1998 to 2007</v>
          </cell>
        </row>
        <row r="5">
          <cell r="B5" t="str">
            <v>R/C</v>
          </cell>
          <cell r="C5" t="str">
            <v>% Increase</v>
          </cell>
          <cell r="D5" t="str">
            <v>R/C</v>
          </cell>
          <cell r="E5" t="str">
            <v>% Increase</v>
          </cell>
          <cell r="F5" t="str">
            <v>R/C</v>
          </cell>
          <cell r="G5" t="str">
            <v>% Increase</v>
          </cell>
          <cell r="H5" t="str">
            <v>R/C</v>
          </cell>
          <cell r="I5" t="str">
            <v>% Increase</v>
          </cell>
          <cell r="J5" t="str">
            <v>% Increase</v>
          </cell>
        </row>
        <row r="7">
          <cell r="A7" t="str">
            <v>Inflation</v>
          </cell>
          <cell r="C7">
            <v>0.11100837453812029</v>
          </cell>
          <cell r="E7">
            <v>0.09098633835490211</v>
          </cell>
          <cell r="G7">
            <v>0.028894255309428463</v>
          </cell>
          <cell r="I7">
            <v>0.019797314424237822</v>
          </cell>
          <cell r="J7">
            <v>0.2506862826266887</v>
          </cell>
        </row>
        <row r="9">
          <cell r="A9" t="str">
            <v>Total In-Province Actual Sales Indexed on 1997</v>
          </cell>
          <cell r="C9">
            <v>-0.01572641038442346</v>
          </cell>
          <cell r="E9">
            <v>0.04043934098851709</v>
          </cell>
          <cell r="G9">
            <v>0.10746380429355984</v>
          </cell>
          <cell r="I9">
            <v>0.08499750374438331</v>
          </cell>
          <cell r="J9">
            <v>0.21717423864203678</v>
          </cell>
        </row>
        <row r="10">
          <cell r="A10" t="str">
            <v>Total In-Province Actual Sales Indexed on 1998</v>
          </cell>
          <cell r="C10">
            <v>0.014668039114770881</v>
          </cell>
          <cell r="E10">
            <v>0.041688111168296516</v>
          </cell>
          <cell r="G10">
            <v>0.11078229541945439</v>
          </cell>
          <cell r="I10">
            <v>0.08762223365928978</v>
          </cell>
          <cell r="J10">
            <v>0.25476067936181157</v>
          </cell>
        </row>
        <row r="12">
          <cell r="A12" t="str">
            <v>ABOVE-THE-LINE CLASSES</v>
          </cell>
        </row>
        <row r="13">
          <cell r="A13" t="str">
            <v> Residential</v>
          </cell>
        </row>
        <row r="14">
          <cell r="A14" t="str">
            <v>    Residential non ETS</v>
          </cell>
        </row>
        <row r="15">
          <cell r="A15" t="str">
            <v>    Residential ETS</v>
          </cell>
        </row>
        <row r="16">
          <cell r="A16" t="str">
            <v>     Total Residential</v>
          </cell>
          <cell r="B16">
            <v>0.9823356636051972</v>
          </cell>
          <cell r="C16">
            <v>0.031199999999999894</v>
          </cell>
          <cell r="D16">
            <v>0.9677608359814034</v>
          </cell>
          <cell r="E16">
            <v>0.06187164809586965</v>
          </cell>
          <cell r="F16">
            <v>0.9712867767653799</v>
          </cell>
          <cell r="G16">
            <v>0.0863681930599558</v>
          </cell>
          <cell r="H16">
            <v>0.9788902381386507</v>
          </cell>
          <cell r="I16">
            <v>0.047056411712822266</v>
          </cell>
          <cell r="J16">
            <v>0.2455525407936583</v>
          </cell>
        </row>
        <row r="17">
          <cell r="A17" t="str">
            <v> Commercial</v>
          </cell>
        </row>
        <row r="18">
          <cell r="A18" t="str">
            <v>    Small General</v>
          </cell>
          <cell r="B18">
            <v>0.9999502269690537</v>
          </cell>
          <cell r="C18">
            <v>0.0036000000000000476</v>
          </cell>
          <cell r="D18">
            <v>1.0041897452294053</v>
          </cell>
          <cell r="E18">
            <v>0.06187164809586987</v>
          </cell>
          <cell r="F18">
            <v>1.0077513476894904</v>
          </cell>
          <cell r="G18">
            <v>0.0863681930599558</v>
          </cell>
          <cell r="H18">
            <v>1.011704970386286</v>
          </cell>
          <cell r="I18">
            <v>0.047056411712822266</v>
          </cell>
          <cell r="J18">
            <v>0.2122154091742785</v>
          </cell>
        </row>
        <row r="19">
          <cell r="A19" t="str">
            <v>    General Demand</v>
          </cell>
          <cell r="B19">
            <v>1.0781330357026302</v>
          </cell>
          <cell r="C19">
            <v>0.02</v>
          </cell>
          <cell r="D19">
            <v>1.0861491814667736</v>
          </cell>
          <cell r="E19">
            <v>0.030935824047934934</v>
          </cell>
          <cell r="F19">
            <v>1.0775</v>
          </cell>
          <cell r="G19">
            <v>0.07648173525541724</v>
          </cell>
          <cell r="H19">
            <v>1.0707415</v>
          </cell>
          <cell r="I19">
            <v>0.020358556404515005</v>
          </cell>
          <cell r="J19">
            <v>0.15502472004653933</v>
          </cell>
        </row>
        <row r="20">
          <cell r="A20" t="str">
            <v>    Large General</v>
          </cell>
          <cell r="B20">
            <v>0.9474531540234375</v>
          </cell>
          <cell r="C20">
            <v>0.04479999999999995</v>
          </cell>
          <cell r="D20">
            <v>0.9674622000669444</v>
          </cell>
          <cell r="E20">
            <v>0.06187164809586987</v>
          </cell>
          <cell r="F20">
            <v>0.974</v>
          </cell>
          <cell r="G20">
            <v>0.09780596175939671</v>
          </cell>
          <cell r="H20">
            <v>0.9875960549010013</v>
          </cell>
          <cell r="I20">
            <v>0.047056411712822266</v>
          </cell>
          <cell r="J20">
            <v>0.27526621637133175</v>
          </cell>
        </row>
        <row r="21">
          <cell r="A21" t="str">
            <v>     Total Commercial</v>
          </cell>
          <cell r="B21">
            <v>1.060501660564958</v>
          </cell>
          <cell r="C21">
            <v>0.02180000000000004</v>
          </cell>
          <cell r="D21">
            <v>1.0637281060700234</v>
          </cell>
          <cell r="E21">
            <v>0.03702423457986215</v>
          </cell>
          <cell r="F21">
            <v>1.0584896806965198</v>
          </cell>
          <cell r="G21">
            <v>0.07967199227050004</v>
          </cell>
          <cell r="H21">
            <v>1.0551953768771714</v>
          </cell>
          <cell r="I21">
            <v>0.025689418096511263</v>
          </cell>
          <cell r="J21">
            <v>0.17344439400495903</v>
          </cell>
        </row>
        <row r="23">
          <cell r="A23" t="str">
            <v> Residential &amp; Commercial</v>
          </cell>
          <cell r="B23">
            <v>1.0115</v>
          </cell>
          <cell r="C23">
            <v>0.02750000000000008</v>
          </cell>
          <cell r="D23">
            <v>1.003151860084459</v>
          </cell>
          <cell r="E23">
            <v>0.052014574949418746</v>
          </cell>
          <cell r="F23">
            <v>1.0035727157762833</v>
          </cell>
          <cell r="G23">
            <v>0.08374347062465537</v>
          </cell>
          <cell r="H23">
            <v>1.0067823363484358</v>
          </cell>
          <cell r="I23">
            <v>0.038766116193724276</v>
          </cell>
          <cell r="J23">
            <v>0.21688028773399082</v>
          </cell>
        </row>
        <row r="25">
          <cell r="A25" t="str">
            <v> Industrial</v>
          </cell>
        </row>
        <row r="26">
          <cell r="A26" t="str">
            <v>    Small Industrial</v>
          </cell>
          <cell r="B26">
            <v>0.9823024584506643</v>
          </cell>
          <cell r="C26">
            <v>0.026499999999999968</v>
          </cell>
          <cell r="D26">
            <v>1.0161781028112025</v>
          </cell>
          <cell r="E26">
            <v>0.06187164809586987</v>
          </cell>
          <cell r="F26">
            <v>1.013184089143448</v>
          </cell>
          <cell r="G26">
            <v>0.0863681930599558</v>
          </cell>
          <cell r="H26">
            <v>1.021951390590999</v>
          </cell>
          <cell r="I26">
            <v>0.047056411712822266</v>
          </cell>
          <cell r="J26">
            <v>0.23987556548166267</v>
          </cell>
        </row>
        <row r="27">
          <cell r="A27" t="str">
            <v>    Medium Industrial</v>
          </cell>
          <cell r="B27">
            <v>0.9795941373703723</v>
          </cell>
          <cell r="C27">
            <v>0.04479999999999995</v>
          </cell>
          <cell r="D27">
            <v>1.009588394792248</v>
          </cell>
          <cell r="E27">
            <v>0.06187164809586987</v>
          </cell>
          <cell r="F27">
            <v>1.0032265834506053</v>
          </cell>
          <cell r="G27">
            <v>0.0863681930599558</v>
          </cell>
          <cell r="H27">
            <v>1.0132436265855396</v>
          </cell>
          <cell r="I27">
            <v>0.047056411712822266</v>
          </cell>
          <cell r="J27">
            <v>0.261979533185817</v>
          </cell>
        </row>
        <row r="28">
          <cell r="A28" t="str">
            <v>    Large Industrial</v>
          </cell>
          <cell r="B28">
            <v>0.9161815588808468</v>
          </cell>
          <cell r="C28">
            <v>0.04479999999999995</v>
          </cell>
          <cell r="D28">
            <v>0.9669326370092761</v>
          </cell>
          <cell r="E28">
            <v>0.06187164809586987</v>
          </cell>
          <cell r="F28">
            <v>0.9652956759187801</v>
          </cell>
          <cell r="G28">
            <v>0.12100000000000022</v>
          </cell>
          <cell r="H28">
            <v>1.0006622211181004</v>
          </cell>
          <cell r="I28">
            <v>0.047056411712822266</v>
          </cell>
          <cell r="J28">
            <v>0.30220956922219644</v>
          </cell>
        </row>
        <row r="29">
          <cell r="A29" t="str">
            <v>    Extra Large Industrial</v>
          </cell>
          <cell r="H29">
            <v>0.95</v>
          </cell>
          <cell r="I29">
            <v>0.04107914351731701</v>
          </cell>
          <cell r="J29">
            <v>0.04107914351731701</v>
          </cell>
        </row>
        <row r="30">
          <cell r="A30" t="str">
            <v>     Total Industrial</v>
          </cell>
          <cell r="B30">
            <v>0.9420020770586901</v>
          </cell>
          <cell r="C30">
            <v>0.042300000000000004</v>
          </cell>
          <cell r="D30">
            <v>0.9900879524879482</v>
          </cell>
          <cell r="E30">
            <v>0.061871648095869425</v>
          </cell>
          <cell r="F30">
            <v>0.985778544083534</v>
          </cell>
          <cell r="G30">
            <v>0.10312205224465654</v>
          </cell>
          <cell r="H30">
            <v>0.9811551101932252</v>
          </cell>
          <cell r="I30">
            <v>0.04434970676439409</v>
          </cell>
          <cell r="J30">
            <v>0.2750707370340961</v>
          </cell>
        </row>
        <row r="32">
          <cell r="A32" t="str">
            <v> Other bfr Export Sales</v>
          </cell>
        </row>
        <row r="33">
          <cell r="A33" t="str">
            <v>    Municipal</v>
          </cell>
          <cell r="B33">
            <v>0.9099012263851404</v>
          </cell>
          <cell r="C33">
            <v>0.037800000000000056</v>
          </cell>
          <cell r="D33">
            <v>0.950004576371472</v>
          </cell>
          <cell r="E33">
            <v>0.06691000000000003</v>
          </cell>
          <cell r="F33">
            <v>0.974</v>
          </cell>
          <cell r="G33">
            <v>0.12432687413326571</v>
          </cell>
          <cell r="H33">
            <v>0.973943202125048</v>
          </cell>
          <cell r="I33">
            <v>0.047056411712822266</v>
          </cell>
          <cell r="J33">
            <v>0.30347925623903826</v>
          </cell>
        </row>
        <row r="34">
          <cell r="A34" t="str">
            <v>    Unmetered</v>
          </cell>
          <cell r="B34">
            <v>1.112960011355613</v>
          </cell>
          <cell r="C34">
            <v>0.02</v>
          </cell>
          <cell r="D34">
            <v>0.9871383508949247</v>
          </cell>
          <cell r="E34">
            <v>0.06187164809586987</v>
          </cell>
          <cell r="F34">
            <v>0.9831021341532163</v>
          </cell>
          <cell r="G34">
            <v>0.0863681930599558</v>
          </cell>
          <cell r="H34">
            <v>0.9999887225465305</v>
          </cell>
          <cell r="I34">
            <v>-0.04301615045100282</v>
          </cell>
          <cell r="J34">
            <v>0.1260400757856801</v>
          </cell>
        </row>
        <row r="35">
          <cell r="A35" t="str">
            <v>     Other before Export Sales</v>
          </cell>
          <cell r="B35">
            <v>1.0265190242278839</v>
          </cell>
          <cell r="C35">
            <v>0.026599999999999957</v>
          </cell>
          <cell r="D35">
            <v>0.9725525016341218</v>
          </cell>
          <cell r="E35">
            <v>0.06379915356624033</v>
          </cell>
          <cell r="F35">
            <v>0.9795575553960405</v>
          </cell>
          <cell r="G35">
            <v>0.10075819478975778</v>
          </cell>
          <cell r="H35">
            <v>0.9893340712791389</v>
          </cell>
          <cell r="I35">
            <v>-0.008673319192974316</v>
          </cell>
          <cell r="J35">
            <v>0.19170736318654225</v>
          </cell>
        </row>
        <row r="37">
          <cell r="A37" t="str">
            <v> Total Above-the-line classes</v>
          </cell>
          <cell r="B37">
            <v>0.9998986343385379</v>
          </cell>
          <cell r="C37">
            <v>0.029900000000000038</v>
          </cell>
          <cell r="D37">
            <v>1</v>
          </cell>
          <cell r="E37">
            <v>0.05387907630093869</v>
          </cell>
          <cell r="F37">
            <v>1</v>
          </cell>
          <cell r="G37">
            <v>0.08715265011846074</v>
          </cell>
          <cell r="H37">
            <v>1</v>
          </cell>
          <cell r="I37">
            <v>0.03834672320520771</v>
          </cell>
          <cell r="J37">
            <v>0.22523322682724678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2"/>
  <sheetViews>
    <sheetView tabSelected="1" zoomScalePageLayoutView="0" workbookViewId="0" topLeftCell="A1">
      <selection activeCell="A10" sqref="A10"/>
    </sheetView>
  </sheetViews>
  <sheetFormatPr defaultColWidth="9.140625" defaultRowHeight="12.75"/>
  <cols>
    <col min="1" max="1" width="52.28125" style="0" customWidth="1"/>
    <col min="2" max="2" width="20.140625" style="0" customWidth="1"/>
    <col min="3" max="3" width="11.7109375" style="0" bestFit="1" customWidth="1"/>
  </cols>
  <sheetData>
    <row r="1" spans="1:6" ht="12.75">
      <c r="A1" s="5" t="s">
        <v>42</v>
      </c>
      <c r="B1" s="5"/>
      <c r="C1" s="5"/>
      <c r="D1" s="5"/>
      <c r="E1" s="5"/>
      <c r="F1" s="5"/>
    </row>
    <row r="2" spans="1:6" ht="12.75">
      <c r="A2" s="5"/>
      <c r="B2" s="5"/>
      <c r="C2" s="5"/>
      <c r="D2" s="5"/>
      <c r="E2" s="5"/>
      <c r="F2" s="5"/>
    </row>
    <row r="3" spans="1:6" ht="12.75">
      <c r="A3" s="5"/>
      <c r="B3" s="5"/>
      <c r="C3" s="5"/>
      <c r="D3" s="5"/>
      <c r="E3" s="5"/>
      <c r="F3" s="5"/>
    </row>
    <row r="4" spans="1:6" ht="12.75">
      <c r="A4" s="5" t="s">
        <v>12</v>
      </c>
      <c r="B4" s="5"/>
      <c r="C4" s="5"/>
      <c r="D4" s="5"/>
      <c r="E4" s="5"/>
      <c r="F4" s="5"/>
    </row>
    <row r="5" spans="1:6" ht="12.75">
      <c r="A5" s="5" t="s">
        <v>40</v>
      </c>
      <c r="B5" s="5"/>
      <c r="C5" s="5"/>
      <c r="D5" s="5"/>
      <c r="E5" s="5"/>
      <c r="F5" s="5"/>
    </row>
    <row r="6" spans="1:6" ht="12.75">
      <c r="A6" s="5" t="s">
        <v>39</v>
      </c>
      <c r="B6" s="5"/>
      <c r="C6" s="5"/>
      <c r="D6" s="5"/>
      <c r="E6" s="5"/>
      <c r="F6" s="5"/>
    </row>
    <row r="7" spans="1:6" ht="12.75">
      <c r="A7" s="5" t="s">
        <v>13</v>
      </c>
      <c r="B7" s="5"/>
      <c r="C7" s="5"/>
      <c r="D7" s="5"/>
      <c r="E7" s="5"/>
      <c r="F7" s="5"/>
    </row>
    <row r="8" spans="1:6" ht="12.75">
      <c r="A8" s="5"/>
      <c r="B8" s="5"/>
      <c r="C8" s="5"/>
      <c r="D8" s="5"/>
      <c r="E8" s="5"/>
      <c r="F8" s="5"/>
    </row>
    <row r="9" spans="1:6" ht="12.75">
      <c r="A9" s="5"/>
      <c r="B9" s="5"/>
      <c r="C9" s="5"/>
      <c r="D9" s="5"/>
      <c r="E9" s="5"/>
      <c r="F9" s="5"/>
    </row>
    <row r="10" spans="1:6" ht="12.75">
      <c r="A10" s="5"/>
      <c r="B10" s="5"/>
      <c r="C10" s="5"/>
      <c r="D10" s="5"/>
      <c r="E10" s="5"/>
      <c r="F10" s="5"/>
    </row>
    <row r="11" spans="1:6" ht="12.75">
      <c r="A11" s="6" t="s">
        <v>3</v>
      </c>
      <c r="B11" s="5"/>
      <c r="C11" s="5"/>
      <c r="D11" s="5"/>
      <c r="E11" s="5"/>
      <c r="F11" s="5"/>
    </row>
    <row r="12" spans="1:6" ht="12.75">
      <c r="A12" s="5"/>
      <c r="B12" s="5"/>
      <c r="C12" s="5"/>
      <c r="D12" s="5"/>
      <c r="E12" s="5"/>
      <c r="F12" s="5"/>
    </row>
    <row r="13" spans="1:6" ht="12.75">
      <c r="A13" s="5" t="s">
        <v>4</v>
      </c>
      <c r="B13" s="5"/>
      <c r="C13" s="7">
        <v>58098.20941979523</v>
      </c>
      <c r="D13" s="5"/>
      <c r="E13" s="5"/>
      <c r="F13" s="5"/>
    </row>
    <row r="14" spans="1:6" ht="12.75">
      <c r="A14" s="5" t="s">
        <v>5</v>
      </c>
      <c r="B14" s="8">
        <v>0.16</v>
      </c>
      <c r="C14" s="9">
        <f>+C13*B14</f>
        <v>9295.713507167236</v>
      </c>
      <c r="D14" s="5"/>
      <c r="E14" s="5"/>
      <c r="F14" s="5"/>
    </row>
    <row r="15" spans="1:6" ht="12.75">
      <c r="A15" s="5" t="s">
        <v>6</v>
      </c>
      <c r="B15" s="5"/>
      <c r="C15" s="10">
        <f>SUM(C13:C14)</f>
        <v>67393.92292696246</v>
      </c>
      <c r="D15" s="5"/>
      <c r="E15" s="5"/>
      <c r="F15" s="5"/>
    </row>
    <row r="16" spans="1:6" ht="12.75">
      <c r="A16" s="5"/>
      <c r="B16" s="5"/>
      <c r="C16" s="5"/>
      <c r="D16" s="5"/>
      <c r="E16" s="5"/>
      <c r="F16" s="5"/>
    </row>
    <row r="17" spans="1:6" ht="12.75">
      <c r="A17" s="5" t="s">
        <v>41</v>
      </c>
      <c r="B17" s="11">
        <v>0.5</v>
      </c>
      <c r="C17" s="9">
        <f>+C15*B17</f>
        <v>33696.96146348123</v>
      </c>
      <c r="D17" s="5"/>
      <c r="E17" s="5"/>
      <c r="F17" s="5"/>
    </row>
    <row r="18" spans="1:6" ht="12.75">
      <c r="A18" s="5"/>
      <c r="B18" s="5"/>
      <c r="C18" s="5"/>
      <c r="D18" s="5"/>
      <c r="E18" s="5"/>
      <c r="F18" s="5"/>
    </row>
    <row r="19" spans="1:6" ht="12.75">
      <c r="A19" s="5" t="s">
        <v>7</v>
      </c>
      <c r="B19" s="5"/>
      <c r="C19" s="12">
        <f>+C15+C17</f>
        <v>101090.8843904437</v>
      </c>
      <c r="D19" s="5"/>
      <c r="E19" s="5"/>
      <c r="F19" s="5"/>
    </row>
    <row r="20" spans="1:6" ht="12.75">
      <c r="A20" s="5"/>
      <c r="B20" s="5"/>
      <c r="C20" s="5"/>
      <c r="D20" s="5"/>
      <c r="E20" s="5"/>
      <c r="F20" s="5"/>
    </row>
    <row r="21" spans="1:6" ht="12.75">
      <c r="A21" s="6" t="s">
        <v>15</v>
      </c>
      <c r="B21" s="5"/>
      <c r="C21" s="5"/>
      <c r="D21" s="5"/>
      <c r="E21" s="5"/>
      <c r="F21" s="5"/>
    </row>
    <row r="22" spans="1:6" ht="12.75">
      <c r="A22" s="5"/>
      <c r="B22" s="5"/>
      <c r="C22" s="5"/>
      <c r="D22" s="5"/>
      <c r="E22" s="5"/>
      <c r="F22" s="5"/>
    </row>
    <row r="23" spans="1:6" ht="12.75">
      <c r="A23" s="5"/>
      <c r="B23" s="5"/>
      <c r="C23" s="5"/>
      <c r="D23" s="5"/>
      <c r="E23" s="5"/>
      <c r="F23" s="5"/>
    </row>
    <row r="24" spans="1:6" ht="12.75">
      <c r="A24" s="6" t="s">
        <v>9</v>
      </c>
      <c r="B24" s="5"/>
      <c r="C24" s="5"/>
      <c r="D24" s="5"/>
      <c r="E24" s="5"/>
      <c r="F24" s="5"/>
    </row>
    <row r="25" spans="1:6" ht="12.75">
      <c r="A25" s="5"/>
      <c r="B25" s="5"/>
      <c r="C25" s="5"/>
      <c r="D25" s="5"/>
      <c r="E25" s="5"/>
      <c r="F25" s="5"/>
    </row>
    <row r="26" spans="1:6" ht="12.75">
      <c r="A26" s="5" t="s">
        <v>8</v>
      </c>
      <c r="B26" s="5"/>
      <c r="C26" s="10">
        <f>+C19*0.5</f>
        <v>50545.44219522185</v>
      </c>
      <c r="D26" s="5"/>
      <c r="E26" s="5"/>
      <c r="F26" s="5"/>
    </row>
    <row r="27" spans="1:6" ht="12.75">
      <c r="A27" s="5"/>
      <c r="B27" s="5"/>
      <c r="C27" s="5"/>
      <c r="D27" s="5"/>
      <c r="E27" s="5"/>
      <c r="F27" s="5"/>
    </row>
    <row r="28" spans="1:6" ht="12.75">
      <c r="A28" s="5" t="s">
        <v>14</v>
      </c>
      <c r="B28" s="5"/>
      <c r="C28" s="5">
        <v>4</v>
      </c>
      <c r="D28" s="5"/>
      <c r="E28" s="5"/>
      <c r="F28" s="5"/>
    </row>
    <row r="29" spans="1:6" ht="12.75">
      <c r="A29" s="5"/>
      <c r="B29" s="5"/>
      <c r="C29" s="5"/>
      <c r="D29" s="5"/>
      <c r="E29" s="5"/>
      <c r="F29" s="5"/>
    </row>
    <row r="30" spans="1:6" ht="12.75">
      <c r="A30" s="5" t="s">
        <v>17</v>
      </c>
      <c r="B30" s="5"/>
      <c r="C30" s="13">
        <f>+C26/(12*C28)</f>
        <v>1053.0300457337885</v>
      </c>
      <c r="D30" s="5"/>
      <c r="E30" s="5"/>
      <c r="F30" s="5"/>
    </row>
    <row r="31" spans="1:6" ht="12.75">
      <c r="A31" s="5"/>
      <c r="B31" s="5"/>
      <c r="C31" s="14"/>
      <c r="D31" s="5"/>
      <c r="E31" s="5"/>
      <c r="F31" s="5"/>
    </row>
    <row r="32" spans="1:6" ht="12.75">
      <c r="A32" s="5"/>
      <c r="B32" s="5"/>
      <c r="C32" s="14"/>
      <c r="D32" s="5"/>
      <c r="E32" s="5"/>
      <c r="F32" s="5"/>
    </row>
    <row r="33" spans="1:6" ht="12.75">
      <c r="A33" s="5" t="s">
        <v>10</v>
      </c>
      <c r="B33" s="5"/>
      <c r="C33" s="14"/>
      <c r="D33" s="5"/>
      <c r="E33" s="5"/>
      <c r="F33" s="5"/>
    </row>
    <row r="34" spans="1:6" ht="12.75">
      <c r="A34" s="5"/>
      <c r="B34" s="5"/>
      <c r="C34" s="14"/>
      <c r="D34" s="5"/>
      <c r="E34" s="5"/>
      <c r="F34" s="5"/>
    </row>
    <row r="35" spans="1:6" ht="12.75">
      <c r="A35" s="6" t="s">
        <v>3</v>
      </c>
      <c r="B35" s="5"/>
      <c r="C35" s="14"/>
      <c r="D35" s="5"/>
      <c r="E35" s="5"/>
      <c r="F35" s="5"/>
    </row>
    <row r="36" spans="1:6" ht="12.75">
      <c r="A36" s="5"/>
      <c r="B36" s="5"/>
      <c r="C36" s="14"/>
      <c r="D36" s="5"/>
      <c r="E36" s="5"/>
      <c r="F36" s="5"/>
    </row>
    <row r="37" spans="1:6" ht="12.75">
      <c r="A37" s="5" t="s">
        <v>4</v>
      </c>
      <c r="B37" s="5"/>
      <c r="C37" s="15">
        <f>C13</f>
        <v>58098.20941979523</v>
      </c>
      <c r="D37" s="5"/>
      <c r="E37" s="5"/>
      <c r="F37" s="5"/>
    </row>
    <row r="38" spans="1:6" ht="12.75">
      <c r="A38" s="5" t="s">
        <v>5</v>
      </c>
      <c r="B38" s="8">
        <f>B14</f>
        <v>0.16</v>
      </c>
      <c r="C38" s="16">
        <f>+C37*B38</f>
        <v>9295.713507167236</v>
      </c>
      <c r="D38" s="5"/>
      <c r="E38" s="5"/>
      <c r="F38" s="5"/>
    </row>
    <row r="39" spans="1:6" ht="12.75">
      <c r="A39" s="5" t="s">
        <v>6</v>
      </c>
      <c r="B39" s="5"/>
      <c r="C39" s="17">
        <f>SUM(C37:C38)</f>
        <v>67393.92292696246</v>
      </c>
      <c r="D39" s="5"/>
      <c r="E39" s="5"/>
      <c r="F39" s="5"/>
    </row>
    <row r="40" spans="1:6" ht="12.75">
      <c r="A40" s="5"/>
      <c r="B40" s="5"/>
      <c r="C40" s="14"/>
      <c r="D40" s="5"/>
      <c r="E40" s="5"/>
      <c r="F40" s="5"/>
    </row>
    <row r="41" spans="1:6" ht="12.75">
      <c r="A41" s="5" t="s">
        <v>41</v>
      </c>
      <c r="B41" s="11">
        <f>B17</f>
        <v>0.5</v>
      </c>
      <c r="C41" s="16">
        <f>+C39*B41</f>
        <v>33696.96146348123</v>
      </c>
      <c r="D41" s="5"/>
      <c r="E41" s="5"/>
      <c r="F41" s="5"/>
    </row>
    <row r="42" spans="1:6" ht="12.75">
      <c r="A42" s="5"/>
      <c r="B42" s="5"/>
      <c r="C42" s="14"/>
      <c r="D42" s="5"/>
      <c r="E42" s="5"/>
      <c r="F42" s="5"/>
    </row>
    <row r="43" spans="1:6" ht="12.75">
      <c r="A43" s="5" t="s">
        <v>7</v>
      </c>
      <c r="B43" s="5"/>
      <c r="C43" s="18">
        <f>+C39+C41</f>
        <v>101090.8843904437</v>
      </c>
      <c r="D43" s="5"/>
      <c r="E43" s="5"/>
      <c r="F43" s="5"/>
    </row>
    <row r="44" spans="1:6" ht="12.75">
      <c r="A44" s="5"/>
      <c r="B44" s="5"/>
      <c r="C44" s="14"/>
      <c r="D44" s="5"/>
      <c r="E44" s="5"/>
      <c r="F44" s="5"/>
    </row>
    <row r="45" spans="1:6" ht="12.75">
      <c r="A45" s="5"/>
      <c r="B45" s="5"/>
      <c r="C45" s="14"/>
      <c r="D45" s="5"/>
      <c r="E45" s="5"/>
      <c r="F45" s="5"/>
    </row>
    <row r="46" spans="1:6" ht="12.75">
      <c r="A46" s="6" t="s">
        <v>16</v>
      </c>
      <c r="B46" s="5"/>
      <c r="C46" s="14"/>
      <c r="D46" s="5"/>
      <c r="E46" s="5"/>
      <c r="F46" s="5"/>
    </row>
    <row r="47" spans="1:6" ht="12.75">
      <c r="A47" s="5"/>
      <c r="B47" s="5"/>
      <c r="C47" s="14"/>
      <c r="D47" s="5"/>
      <c r="E47" s="5"/>
      <c r="F47" s="5"/>
    </row>
    <row r="48" spans="1:6" ht="12.75">
      <c r="A48" s="5" t="s">
        <v>8</v>
      </c>
      <c r="B48" s="5"/>
      <c r="C48" s="17">
        <f>+C43*0.5</f>
        <v>50545.44219522185</v>
      </c>
      <c r="D48" s="5"/>
      <c r="E48" s="5"/>
      <c r="F48" s="5"/>
    </row>
    <row r="49" spans="1:6" ht="12.75">
      <c r="A49" s="5"/>
      <c r="B49" s="5"/>
      <c r="C49" s="14"/>
      <c r="D49" s="5"/>
      <c r="E49" s="5"/>
      <c r="F49" s="5"/>
    </row>
    <row r="50" spans="1:6" ht="12.75">
      <c r="A50" s="5" t="s">
        <v>14</v>
      </c>
      <c r="B50" s="5"/>
      <c r="C50" s="14">
        <v>4</v>
      </c>
      <c r="D50" s="5"/>
      <c r="E50" s="5"/>
      <c r="F50" s="5"/>
    </row>
    <row r="51" spans="1:6" ht="12.75">
      <c r="A51" s="5"/>
      <c r="B51" s="5"/>
      <c r="C51" s="14"/>
      <c r="D51" s="5"/>
      <c r="E51" s="5"/>
      <c r="F51" s="5"/>
    </row>
    <row r="52" spans="1:6" ht="12.75">
      <c r="A52" s="5" t="s">
        <v>17</v>
      </c>
      <c r="B52" s="5"/>
      <c r="C52" s="13">
        <f>+C48/(12*C50)</f>
        <v>1053.0300457337885</v>
      </c>
      <c r="D52" s="5"/>
      <c r="E52" s="5"/>
      <c r="F52" s="5"/>
    </row>
  </sheetData>
  <sheetProtection/>
  <printOptions/>
  <pageMargins left="0.7" right="0.7" top="0.75" bottom="0.75" header="0.3" footer="0.3"/>
  <pageSetup horizontalDpi="1200" verticalDpi="1200" orientation="landscape" paperSize="3" r:id="rId1"/>
</worksheet>
</file>

<file path=xl/worksheets/sheet2.xml><?xml version="1.0" encoding="utf-8"?>
<worksheet xmlns="http://schemas.openxmlformats.org/spreadsheetml/2006/main" xmlns:r="http://schemas.openxmlformats.org/officeDocument/2006/relationships">
  <dimension ref="A1:H49"/>
  <sheetViews>
    <sheetView tabSelected="1" zoomScalePageLayoutView="0" workbookViewId="0" topLeftCell="A1">
      <pane xSplit="3" ySplit="3" topLeftCell="D4" activePane="bottomRight" state="frozen"/>
      <selection pane="topLeft" activeCell="A10" sqref="A10"/>
      <selection pane="topRight" activeCell="A10" sqref="A10"/>
      <selection pane="bottomLeft" activeCell="A10" sqref="A10"/>
      <selection pane="bottomRight" activeCell="A10" sqref="A10"/>
    </sheetView>
  </sheetViews>
  <sheetFormatPr defaultColWidth="9.140625" defaultRowHeight="12.75"/>
  <cols>
    <col min="1" max="1" width="6.57421875" style="1" bestFit="1" customWidth="1"/>
    <col min="2" max="2" width="14.57421875" style="0" customWidth="1"/>
    <col min="3" max="3" width="34.140625" style="0" bestFit="1" customWidth="1"/>
    <col min="4" max="4" width="16.00390625" style="0" customWidth="1"/>
    <col min="5" max="5" width="12.140625" style="0" bestFit="1" customWidth="1"/>
    <col min="6" max="6" width="19.7109375" style="0" customWidth="1"/>
    <col min="7" max="7" width="50.421875" style="0" customWidth="1"/>
    <col min="8" max="8" width="2.57421875" style="0" customWidth="1"/>
  </cols>
  <sheetData>
    <row r="1" spans="1:7" ht="12.75">
      <c r="A1" s="6" t="s">
        <v>25</v>
      </c>
      <c r="B1" s="6" t="s">
        <v>19</v>
      </c>
      <c r="C1" s="19"/>
      <c r="D1" s="5"/>
      <c r="E1" s="5"/>
      <c r="F1" s="6"/>
      <c r="G1" s="5"/>
    </row>
    <row r="2" spans="1:7" ht="12.75">
      <c r="A2" s="6"/>
      <c r="B2" s="5"/>
      <c r="C2" s="5"/>
      <c r="D2" s="5"/>
      <c r="E2" s="5"/>
      <c r="F2" s="5"/>
      <c r="G2" s="5"/>
    </row>
    <row r="3" spans="1:7" ht="36">
      <c r="A3" s="6"/>
      <c r="B3" s="6" t="s">
        <v>18</v>
      </c>
      <c r="C3" s="6"/>
      <c r="D3" s="20" t="s">
        <v>45</v>
      </c>
      <c r="E3" s="20" t="s">
        <v>0</v>
      </c>
      <c r="F3" s="20" t="s">
        <v>11</v>
      </c>
      <c r="G3" s="20" t="s">
        <v>23</v>
      </c>
    </row>
    <row r="4" spans="1:7" ht="12.75">
      <c r="A4" s="6"/>
      <c r="B4" s="5"/>
      <c r="C4" s="5"/>
      <c r="D4" s="5"/>
      <c r="E4" s="5"/>
      <c r="F4" s="5"/>
      <c r="G4" s="5"/>
    </row>
    <row r="5" spans="1:8" ht="12.75">
      <c r="A5" s="21"/>
      <c r="B5" s="22"/>
      <c r="C5" s="23" t="s">
        <v>36</v>
      </c>
      <c r="D5" s="22"/>
      <c r="E5" s="22"/>
      <c r="F5" s="22"/>
      <c r="G5" s="22"/>
      <c r="H5" s="2"/>
    </row>
    <row r="6" spans="1:8" ht="48">
      <c r="A6" s="24">
        <v>1</v>
      </c>
      <c r="B6" s="25" t="s">
        <v>46</v>
      </c>
      <c r="C6" s="25" t="s">
        <v>27</v>
      </c>
      <c r="D6" s="26">
        <v>219</v>
      </c>
      <c r="E6" s="27">
        <v>13052400</v>
      </c>
      <c r="F6" s="28">
        <f>E6/D6/10000</f>
        <v>5.96</v>
      </c>
      <c r="G6" s="25" t="s">
        <v>22</v>
      </c>
      <c r="H6" s="3"/>
    </row>
    <row r="7" spans="1:8" ht="12.75">
      <c r="A7" s="24"/>
      <c r="B7" s="26"/>
      <c r="C7" s="26"/>
      <c r="D7" s="26"/>
      <c r="E7" s="26"/>
      <c r="F7" s="28"/>
      <c r="G7" s="26"/>
      <c r="H7" s="3"/>
    </row>
    <row r="8" spans="1:8" ht="84">
      <c r="A8" s="24">
        <v>2</v>
      </c>
      <c r="B8" s="25" t="s">
        <v>46</v>
      </c>
      <c r="C8" s="25" t="s">
        <v>28</v>
      </c>
      <c r="D8" s="26">
        <f>+D6</f>
        <v>219</v>
      </c>
      <c r="E8" s="27">
        <v>11541300</v>
      </c>
      <c r="F8" s="28">
        <v>5.27</v>
      </c>
      <c r="G8" s="25" t="s">
        <v>47</v>
      </c>
      <c r="H8" s="3"/>
    </row>
    <row r="9" spans="1:8" ht="12.75">
      <c r="A9" s="24"/>
      <c r="B9" s="26"/>
      <c r="C9" s="26"/>
      <c r="D9" s="26"/>
      <c r="E9" s="26"/>
      <c r="F9" s="28"/>
      <c r="G9" s="26"/>
      <c r="H9" s="3"/>
    </row>
    <row r="10" spans="1:8" ht="24">
      <c r="A10" s="24">
        <v>3</v>
      </c>
      <c r="B10" s="26"/>
      <c r="C10" s="26" t="s">
        <v>20</v>
      </c>
      <c r="D10" s="26"/>
      <c r="E10" s="27">
        <f>E6-E8</f>
        <v>1511100</v>
      </c>
      <c r="F10" s="28"/>
      <c r="G10" s="25" t="s">
        <v>29</v>
      </c>
      <c r="H10" s="3"/>
    </row>
    <row r="11" spans="1:8" ht="12.75">
      <c r="A11" s="29"/>
      <c r="B11" s="30"/>
      <c r="C11" s="30"/>
      <c r="D11" s="30"/>
      <c r="E11" s="30"/>
      <c r="F11" s="31"/>
      <c r="G11" s="30"/>
      <c r="H11" s="4"/>
    </row>
    <row r="12" spans="1:7" ht="12.75">
      <c r="A12" s="6"/>
      <c r="B12" s="5"/>
      <c r="C12" s="5"/>
      <c r="D12" s="5"/>
      <c r="E12" s="5"/>
      <c r="F12" s="32"/>
      <c r="G12" s="5"/>
    </row>
    <row r="13" spans="1:8" ht="12.75">
      <c r="A13" s="21"/>
      <c r="B13" s="22"/>
      <c r="C13" s="22"/>
      <c r="D13" s="22"/>
      <c r="E13" s="22"/>
      <c r="F13" s="33"/>
      <c r="G13" s="22"/>
      <c r="H13" s="2"/>
    </row>
    <row r="14" spans="1:8" ht="12.75">
      <c r="A14" s="24">
        <v>4</v>
      </c>
      <c r="B14" s="26"/>
      <c r="C14" s="34" t="s">
        <v>31</v>
      </c>
      <c r="D14" s="26"/>
      <c r="E14" s="27"/>
      <c r="F14" s="28">
        <f>F8</f>
        <v>5.27</v>
      </c>
      <c r="G14" s="26" t="s">
        <v>30</v>
      </c>
      <c r="H14" s="3"/>
    </row>
    <row r="15" spans="1:8" ht="12.75">
      <c r="A15" s="29"/>
      <c r="B15" s="30"/>
      <c r="C15" s="30"/>
      <c r="D15" s="30"/>
      <c r="E15" s="30"/>
      <c r="F15" s="31"/>
      <c r="G15" s="30"/>
      <c r="H15" s="4"/>
    </row>
    <row r="16" spans="1:7" ht="12.75">
      <c r="A16" s="6"/>
      <c r="B16" s="5"/>
      <c r="C16" s="5"/>
      <c r="D16" s="5"/>
      <c r="E16" s="5"/>
      <c r="F16" s="32"/>
      <c r="G16" s="5"/>
    </row>
    <row r="17" spans="1:8" ht="12.75">
      <c r="A17" s="21"/>
      <c r="B17" s="22"/>
      <c r="C17" s="22"/>
      <c r="D17" s="22"/>
      <c r="E17" s="22"/>
      <c r="F17" s="33"/>
      <c r="G17" s="22"/>
      <c r="H17" s="2"/>
    </row>
    <row r="18" spans="1:8" ht="12.75">
      <c r="A18" s="24">
        <v>5</v>
      </c>
      <c r="B18" s="26"/>
      <c r="C18" s="34" t="s">
        <v>21</v>
      </c>
      <c r="D18" s="26"/>
      <c r="E18" s="26"/>
      <c r="F18" s="28"/>
      <c r="G18" s="26"/>
      <c r="H18" s="3"/>
    </row>
    <row r="19" spans="1:8" ht="12.75">
      <c r="A19" s="24"/>
      <c r="B19" s="26"/>
      <c r="C19" s="25"/>
      <c r="D19" s="26"/>
      <c r="E19" s="26"/>
      <c r="F19" s="28"/>
      <c r="G19" s="26"/>
      <c r="H19" s="3"/>
    </row>
    <row r="20" spans="1:8" ht="12.75">
      <c r="A20" s="24">
        <v>5.1</v>
      </c>
      <c r="B20" s="26"/>
      <c r="C20" s="35" t="s">
        <v>37</v>
      </c>
      <c r="D20" s="26"/>
      <c r="E20" s="26"/>
      <c r="F20" s="28"/>
      <c r="G20" s="26"/>
      <c r="H20" s="3"/>
    </row>
    <row r="21" spans="1:8" ht="12.75">
      <c r="A21" s="24"/>
      <c r="B21" s="26"/>
      <c r="C21" s="25"/>
      <c r="D21" s="26"/>
      <c r="E21" s="26"/>
      <c r="F21" s="28"/>
      <c r="G21" s="26"/>
      <c r="H21" s="3"/>
    </row>
    <row r="22" spans="1:8" ht="24">
      <c r="A22" s="36" t="s">
        <v>32</v>
      </c>
      <c r="B22" s="26"/>
      <c r="C22" s="25" t="s">
        <v>34</v>
      </c>
      <c r="D22" s="26"/>
      <c r="E22" s="26"/>
      <c r="F22" s="28">
        <f>F14</f>
        <v>5.27</v>
      </c>
      <c r="G22" s="26" t="s">
        <v>30</v>
      </c>
      <c r="H22" s="3"/>
    </row>
    <row r="23" spans="1:8" ht="12.75">
      <c r="A23" s="36"/>
      <c r="B23" s="26"/>
      <c r="C23" s="25"/>
      <c r="D23" s="26"/>
      <c r="E23" s="26"/>
      <c r="F23" s="28"/>
      <c r="G23" s="26"/>
      <c r="H23" s="3"/>
    </row>
    <row r="24" spans="1:8" ht="60">
      <c r="A24" s="36" t="s">
        <v>33</v>
      </c>
      <c r="B24" s="26"/>
      <c r="C24" s="25" t="s">
        <v>35</v>
      </c>
      <c r="D24" s="26">
        <f>D8/2</f>
        <v>109.5</v>
      </c>
      <c r="E24" s="27">
        <f>E10</f>
        <v>1511100</v>
      </c>
      <c r="F24" s="37">
        <f>E24/D24/1000000*100</f>
        <v>1.38</v>
      </c>
      <c r="G24" s="25" t="s">
        <v>43</v>
      </c>
      <c r="H24" s="3"/>
    </row>
    <row r="25" spans="1:8" ht="12.75">
      <c r="A25" s="24"/>
      <c r="B25" s="26"/>
      <c r="C25" s="35" t="s">
        <v>24</v>
      </c>
      <c r="D25" s="34"/>
      <c r="E25" s="34"/>
      <c r="F25" s="38">
        <f>F22+F24</f>
        <v>6.6499999999999995</v>
      </c>
      <c r="G25" s="26"/>
      <c r="H25" s="3"/>
    </row>
    <row r="26" spans="1:8" ht="12.75">
      <c r="A26" s="24"/>
      <c r="B26" s="26"/>
      <c r="C26" s="26"/>
      <c r="D26" s="26"/>
      <c r="E26" s="26"/>
      <c r="F26" s="26"/>
      <c r="G26" s="26"/>
      <c r="H26" s="3"/>
    </row>
    <row r="27" spans="1:8" ht="12.75">
      <c r="A27" s="24">
        <v>4.2</v>
      </c>
      <c r="B27" s="26"/>
      <c r="C27" s="39" t="s">
        <v>38</v>
      </c>
      <c r="D27" s="26"/>
      <c r="E27" s="26"/>
      <c r="F27" s="26"/>
      <c r="G27" s="26"/>
      <c r="H27" s="3"/>
    </row>
    <row r="28" spans="1:8" ht="12.75">
      <c r="A28" s="24"/>
      <c r="B28" s="26"/>
      <c r="C28" s="26"/>
      <c r="D28" s="26"/>
      <c r="E28" s="26"/>
      <c r="F28" s="26"/>
      <c r="G28" s="26"/>
      <c r="H28" s="3"/>
    </row>
    <row r="29" spans="1:8" ht="108">
      <c r="A29" s="24"/>
      <c r="B29" s="25" t="s">
        <v>44</v>
      </c>
      <c r="C29" s="26" t="s">
        <v>2</v>
      </c>
      <c r="D29" s="40">
        <f>D48</f>
        <v>9507746.124031007</v>
      </c>
      <c r="E29" s="27">
        <f>D44</f>
        <v>314631000</v>
      </c>
      <c r="F29" s="28">
        <f>E29*1000/D29/10000</f>
        <v>3.309206997069097</v>
      </c>
      <c r="G29" s="25" t="s">
        <v>48</v>
      </c>
      <c r="H29" s="3"/>
    </row>
    <row r="30" spans="1:8" ht="12.75">
      <c r="A30" s="24"/>
      <c r="B30" s="26"/>
      <c r="C30" s="26" t="s">
        <v>1</v>
      </c>
      <c r="D30" s="26"/>
      <c r="E30" s="26"/>
      <c r="F30" s="26"/>
      <c r="G30" s="26"/>
      <c r="H30" s="3"/>
    </row>
    <row r="31" spans="1:8" ht="12.75">
      <c r="A31" s="24"/>
      <c r="B31" s="26"/>
      <c r="C31" s="26"/>
      <c r="D31" s="26"/>
      <c r="E31" s="26"/>
      <c r="F31" s="26"/>
      <c r="G31" s="26"/>
      <c r="H31" s="3"/>
    </row>
    <row r="32" spans="1:8" ht="12.75">
      <c r="A32" s="24"/>
      <c r="B32" s="26"/>
      <c r="C32" s="26" t="s">
        <v>26</v>
      </c>
      <c r="D32" s="26"/>
      <c r="E32" s="26"/>
      <c r="F32" s="41">
        <f>F25+F29</f>
        <v>9.959206997069096</v>
      </c>
      <c r="G32" s="26"/>
      <c r="H32" s="3"/>
    </row>
    <row r="33" spans="1:8" ht="12.75">
      <c r="A33" s="29"/>
      <c r="B33" s="30"/>
      <c r="C33" s="30"/>
      <c r="D33" s="30"/>
      <c r="E33" s="42"/>
      <c r="F33" s="30"/>
      <c r="G33" s="30"/>
      <c r="H33" s="4"/>
    </row>
    <row r="34" spans="1:7" ht="12.75">
      <c r="A34" s="6"/>
      <c r="B34" s="5"/>
      <c r="C34" s="6" t="s">
        <v>21</v>
      </c>
      <c r="D34" s="5"/>
      <c r="E34" s="43"/>
      <c r="F34" s="5"/>
      <c r="G34" s="5"/>
    </row>
    <row r="35" spans="1:7" ht="12.75">
      <c r="A35" s="6"/>
      <c r="B35" s="5"/>
      <c r="C35" s="39" t="s">
        <v>38</v>
      </c>
      <c r="D35" s="5"/>
      <c r="E35" s="44"/>
      <c r="F35" s="5"/>
      <c r="G35" s="5"/>
    </row>
    <row r="36" spans="1:7" ht="12.75">
      <c r="A36" s="6"/>
      <c r="B36" s="5"/>
      <c r="C36" s="39" t="s">
        <v>55</v>
      </c>
      <c r="D36" s="5"/>
      <c r="E36" s="44"/>
      <c r="F36" s="5"/>
      <c r="G36" s="5"/>
    </row>
    <row r="37" spans="1:7" ht="24">
      <c r="A37" s="6"/>
      <c r="B37" s="5"/>
      <c r="C37" s="45" t="s">
        <v>57</v>
      </c>
      <c r="D37" s="5">
        <v>753049000</v>
      </c>
      <c r="E37" s="5"/>
      <c r="F37" s="5"/>
      <c r="G37" s="5"/>
    </row>
    <row r="38" spans="1:7" ht="12.75">
      <c r="A38" s="6"/>
      <c r="B38" s="6"/>
      <c r="C38" s="45" t="s">
        <v>49</v>
      </c>
      <c r="D38" s="5">
        <v>367943000</v>
      </c>
      <c r="E38" s="5"/>
      <c r="F38" s="5"/>
      <c r="G38" s="5"/>
    </row>
    <row r="39" spans="1:7" ht="12.75">
      <c r="A39" s="6"/>
      <c r="B39" s="5"/>
      <c r="C39" s="45" t="s">
        <v>50</v>
      </c>
      <c r="D39" s="5">
        <v>507000</v>
      </c>
      <c r="E39" s="5"/>
      <c r="F39" s="5"/>
      <c r="G39" s="5"/>
    </row>
    <row r="40" spans="1:7" ht="12.75">
      <c r="A40" s="6"/>
      <c r="B40" s="5"/>
      <c r="C40" s="45" t="s">
        <v>54</v>
      </c>
      <c r="D40" s="5">
        <v>11595000</v>
      </c>
      <c r="E40" s="5"/>
      <c r="F40" s="5"/>
      <c r="G40" s="5"/>
    </row>
    <row r="41" spans="1:7" ht="12.75">
      <c r="A41" s="6"/>
      <c r="B41" s="5"/>
      <c r="C41" s="45" t="s">
        <v>51</v>
      </c>
      <c r="D41" s="5">
        <v>59982000</v>
      </c>
      <c r="E41" s="5"/>
      <c r="F41" s="5"/>
      <c r="G41" s="5"/>
    </row>
    <row r="42" spans="1:7" ht="12.75">
      <c r="A42" s="6"/>
      <c r="B42" s="5"/>
      <c r="C42" s="45" t="s">
        <v>52</v>
      </c>
      <c r="D42" s="5">
        <v>217000</v>
      </c>
      <c r="E42" s="5"/>
      <c r="F42" s="5"/>
      <c r="G42" s="5"/>
    </row>
    <row r="43" spans="1:7" ht="12.75">
      <c r="A43" s="6"/>
      <c r="B43" s="5"/>
      <c r="C43" s="45" t="s">
        <v>53</v>
      </c>
      <c r="D43" s="5">
        <v>1826000</v>
      </c>
      <c r="E43" s="5"/>
      <c r="F43" s="5"/>
      <c r="G43" s="5"/>
    </row>
    <row r="44" spans="1:7" ht="12.75">
      <c r="A44" s="6"/>
      <c r="B44" s="5"/>
      <c r="C44" s="45"/>
      <c r="D44" s="6">
        <f>D37-D38-D39-D40-D41-D42+D43</f>
        <v>314631000</v>
      </c>
      <c r="E44" s="5"/>
      <c r="F44" s="5"/>
      <c r="G44" s="5"/>
    </row>
    <row r="45" spans="1:7" ht="24">
      <c r="A45" s="6"/>
      <c r="B45" s="5"/>
      <c r="C45" s="46" t="s">
        <v>45</v>
      </c>
      <c r="D45" s="5"/>
      <c r="E45" s="5"/>
      <c r="F45" s="5"/>
      <c r="G45" s="5"/>
    </row>
    <row r="46" spans="1:7" ht="24">
      <c r="A46" s="6"/>
      <c r="B46" s="5"/>
      <c r="C46" s="45" t="s">
        <v>58</v>
      </c>
      <c r="D46" s="5">
        <f>9811994</f>
        <v>9811994</v>
      </c>
      <c r="E46" s="5"/>
      <c r="F46" s="5"/>
      <c r="G46" s="5"/>
    </row>
    <row r="47" spans="1:7" ht="12.75">
      <c r="A47" s="6"/>
      <c r="B47" s="5"/>
      <c r="C47" s="45" t="s">
        <v>56</v>
      </c>
      <c r="D47" s="5">
        <v>1.032</v>
      </c>
      <c r="E47" s="5"/>
      <c r="F47" s="5"/>
      <c r="G47" s="5"/>
    </row>
    <row r="48" spans="1:7" ht="12.75">
      <c r="A48" s="6"/>
      <c r="B48" s="5"/>
      <c r="C48" s="5"/>
      <c r="D48" s="6">
        <f>D46/D47</f>
        <v>9507746.124031007</v>
      </c>
      <c r="E48" s="5"/>
      <c r="F48" s="5"/>
      <c r="G48" s="5"/>
    </row>
    <row r="49" spans="1:7" ht="12.75">
      <c r="A49" s="6"/>
      <c r="B49" s="5"/>
      <c r="C49" s="5"/>
      <c r="D49" s="5"/>
      <c r="E49" s="5"/>
      <c r="F49" s="5"/>
      <c r="G49" s="5"/>
    </row>
  </sheetData>
  <sheetProtection/>
  <printOptions/>
  <pageMargins left="0.7" right="0.7" top="0.75" bottom="0.75" header="0.3" footer="0.3"/>
  <pageSetup horizontalDpi="1200" verticalDpi="1200" orientation="landscape" paperSize="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Nova Scotia Power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Voytek Grus</dc:creator>
  <cp:keywords/>
  <dc:description/>
  <cp:lastModifiedBy>MUSGRAVE, LINDSAY</cp:lastModifiedBy>
  <cp:lastPrinted>2015-11-09T17:01:27Z</cp:lastPrinted>
  <dcterms:created xsi:type="dcterms:W3CDTF">2001-11-26T16:08:51Z</dcterms:created>
  <dcterms:modified xsi:type="dcterms:W3CDTF">2015-11-09T17:01:32Z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R_Description">
    <vt:lpwstr>EBS Derivation of rates</vt:lpwstr>
  </property>
  <property fmtid="{D5CDD505-2E9C-101B-9397-08002B2CF9AE}" pid="3" name="DR_Topic">
    <vt:lpwstr>24</vt:lpwstr>
  </property>
  <property fmtid="{D5CDD505-2E9C-101B-9397-08002B2CF9AE}" pid="4" name="IR_Writer">
    <vt:lpwstr>Grus, Voytek</vt:lpwstr>
  </property>
  <property fmtid="{D5CDD505-2E9C-101B-9397-08002B2CF9AE}" pid="5" name="IR_Filing_Date">
    <vt:lpwstr>2015-11-09T00:00:00Z</vt:lpwstr>
  </property>
  <property fmtid="{D5CDD505-2E9C-101B-9397-08002B2CF9AE}" pid="6" name="IR_Sorting">
    <vt:lpwstr>completed by RA</vt:lpwstr>
  </property>
  <property fmtid="{D5CDD505-2E9C-101B-9397-08002B2CF9AE}" pid="7" name="DR_Requestor">
    <vt:lpwstr>39</vt:lpwstr>
  </property>
  <property fmtid="{D5CDD505-2E9C-101B-9397-08002B2CF9AE}" pid="8" name="Status_">
    <vt:lpwstr>32</vt:lpwstr>
  </property>
  <property fmtid="{D5CDD505-2E9C-101B-9397-08002B2CF9AE}" pid="9" name="DR_Subtopic">
    <vt:lpwstr>211</vt:lpwstr>
  </property>
  <property fmtid="{D5CDD505-2E9C-101B-9397-08002B2CF9AE}" pid="10" name="IR_Owner">
    <vt:lpwstr>CURRY, BRIAN</vt:lpwstr>
  </property>
  <property fmtid="{D5CDD505-2E9C-101B-9397-08002B2CF9AE}" pid="11" name="IR_Received_Date">
    <vt:lpwstr>2015-10-26T00:00:00Z</vt:lpwstr>
  </property>
  <property fmtid="{D5CDD505-2E9C-101B-9397-08002B2CF9AE}" pid="12" name="Project team notes">
    <vt:lpwstr>provide a pdf version at the back of appendix 19 plus the electronic excel</vt:lpwstr>
  </property>
  <property fmtid="{D5CDD505-2E9C-101B-9397-08002B2CF9AE}" pid="13" name="Appendix name">
    <vt:lpwstr>Proposed Energy Balancing Services Tariff</vt:lpwstr>
  </property>
  <property fmtid="{D5CDD505-2E9C-101B-9397-08002B2CF9AE}" pid="14" name="Appendix Number">
    <vt:lpwstr>019A</vt:lpwstr>
  </property>
  <property fmtid="{D5CDD505-2E9C-101B-9397-08002B2CF9AE}" pid="15" name="Order">
    <vt:lpwstr>7500.00000000000</vt:lpwstr>
  </property>
  <property fmtid="{D5CDD505-2E9C-101B-9397-08002B2CF9AE}" pid="16" name="UARB Exhibit">
    <vt:lpwstr>N-16 (x)</vt:lpwstr>
  </property>
  <property fmtid="{D5CDD505-2E9C-101B-9397-08002B2CF9AE}" pid="17" name="IR-Writer">
    <vt:lpwstr>LEFLER, LINDA</vt:lpwstr>
  </property>
  <property fmtid="{D5CDD505-2E9C-101B-9397-08002B2CF9AE}" pid="18" name="IR_Topic">
    <vt:lpwstr>22</vt:lpwstr>
  </property>
  <property fmtid="{D5CDD505-2E9C-101B-9397-08002B2CF9AE}" pid="19" name="IR_Subtopic">
    <vt:lpwstr>232</vt:lpwstr>
  </property>
  <property fmtid="{D5CDD505-2E9C-101B-9397-08002B2CF9AE}" pid="20" name="IR_Status">
    <vt:lpwstr>32</vt:lpwstr>
  </property>
  <property fmtid="{D5CDD505-2E9C-101B-9397-08002B2CF9AE}" pid="21" name="IR_Requester">
    <vt:lpwstr>7</vt:lpwstr>
  </property>
  <property fmtid="{D5CDD505-2E9C-101B-9397-08002B2CF9AE}" pid="22" name="Exhibit">
    <vt:lpwstr>N-27(iii)</vt:lpwstr>
  </property>
</Properties>
</file>