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activeTab="0"/>
  </bookViews>
  <sheets>
    <sheet name="Proof of Revenue" sheetId="1" r:id="rId1"/>
  </sheets>
  <externalReferences>
    <externalReference r:id="rId4"/>
    <externalReference r:id="rId5"/>
  </externalReferences>
  <definedNames>
    <definedName name="aaa04a">'[2]Details of RC calc'!#REF!</definedName>
    <definedName name="aaa3a">'[2]Revenue Analysis'!#REF!</definedName>
    <definedName name="aaa4">'[2]Revenue Analysis'!#REF!</definedName>
    <definedName name="aaa4a">'[2]Revenue Analysis'!#REF!</definedName>
    <definedName name="aaa4b">'[2]Revenue Analysis'!#REF!</definedName>
    <definedName name="aaa5">'[2]Revenue Analysis'!#REF!</definedName>
    <definedName name="AARComparison">'[2]AAR Customers'!#REF!</definedName>
    <definedName name="BImp3">'[2]Revenue Analysis'!#REF!</definedName>
    <definedName name="BImp4">'[2]Revenue Analysis'!#REF!</definedName>
    <definedName name="CustBImp4actual">'[2]Revenue Analysis'!#REF!</definedName>
    <definedName name="CustBImp4fcst">'[2]Revenue Analysis'!#REF!</definedName>
    <definedName name="CustBImp4smclasses">'[2]Revenue Analysis'!#REF!</definedName>
    <definedName name="ForMel">#REF!</definedName>
    <definedName name="HQSurvey">#REF!</definedName>
    <definedName name="LCHistBills">#REF!</definedName>
    <definedName name="LG">#REF!</definedName>
    <definedName name="LI">#REF!</definedName>
    <definedName name="mctest">#REF!</definedName>
    <definedName name="MUNIS">#REF!</definedName>
    <definedName name="MUNIS_IR_14">#REF!</definedName>
    <definedName name="PR_current">'Proof of Revenue'!$A$6:$T$70</definedName>
    <definedName name="PR_proposed">'Proof of Revenue'!$A$73:$T$143</definedName>
    <definedName name="PR_variance">'Proof of Revenue'!$A$145:$T$207</definedName>
    <definedName name="PR2">'[2]Revenue Analysis'!#REF!</definedName>
    <definedName name="PR3">'[2]Revenue Analysis'!#REF!</definedName>
    <definedName name="PR4">'[2]Revenue Analysis'!#REF!</definedName>
    <definedName name="PR5">'[2]Revenue Analysis'!#REF!</definedName>
    <definedName name="PR6">'[2]Revenue Analysis'!#REF!</definedName>
    <definedName name="PR7">'[2]Revenue Analysis'!#REF!</definedName>
    <definedName name="RC_Step2">'[2]Revenue Analysis'!#REF!</definedName>
    <definedName name="RC_Step3">'[2]Revenue Analysis'!#REF!</definedName>
    <definedName name="report">'[1]Ratio History'!$A$1:$K$39</definedName>
    <definedName name="RepR11toR10">#REF!</definedName>
    <definedName name="ResBills">#REF!</definedName>
    <definedName name="ResScDetails">#REF!</definedName>
    <definedName name="ResScGeneral">#REF!</definedName>
    <definedName name="scenarios">'[2]AAR Customers'!#REF!</definedName>
    <definedName name="SimRevActualAccr">#REF!</definedName>
    <definedName name="SRMC">#REF!</definedName>
    <definedName name="Tariff_Table">#REF!</definedName>
    <definedName name="Tbl6p2">#REF!</definedName>
    <definedName name="test">#REF!</definedName>
    <definedName name="testres">#REF!</definedName>
    <definedName name="xxxx">#REF!</definedName>
    <definedName name="ztransferGeneral">#REF!</definedName>
    <definedName name="ztransterdetail">#REF!</definedName>
  </definedNames>
  <calcPr fullCalcOnLoad="1"/>
</workbook>
</file>

<file path=xl/sharedStrings.xml><?xml version="1.0" encoding="utf-8"?>
<sst xmlns="http://schemas.openxmlformats.org/spreadsheetml/2006/main" count="381" uniqueCount="87">
  <si>
    <t>Current Tariffs</t>
  </si>
  <si>
    <t xml:space="preserve">First KWh Block </t>
  </si>
  <si>
    <t>Second KWh Block</t>
  </si>
  <si>
    <t>Third KWh Block</t>
  </si>
  <si>
    <t>Total Energy</t>
  </si>
  <si>
    <t>SEB-NSPI-124</t>
  </si>
  <si>
    <t xml:space="preserve">Demand </t>
  </si>
  <si>
    <t>Base Charge</t>
  </si>
  <si>
    <t>PRESENT</t>
  </si>
  <si>
    <t>Revenue</t>
  </si>
  <si>
    <t>Energy</t>
  </si>
  <si>
    <t xml:space="preserve">Per KWh </t>
  </si>
  <si>
    <t>Charge per</t>
  </si>
  <si>
    <t>Billmonths</t>
  </si>
  <si>
    <t>Base</t>
  </si>
  <si>
    <t>RATES</t>
  </si>
  <si>
    <t>Charge</t>
  </si>
  <si>
    <t>KW or KVA</t>
  </si>
  <si>
    <t>(in millions)</t>
  </si>
  <si>
    <t>FORECAST</t>
  </si>
  <si>
    <t>Above-the-line Classes</t>
  </si>
  <si>
    <t>Residential Sector</t>
  </si>
  <si>
    <t xml:space="preserve">   Non-ETS</t>
  </si>
  <si>
    <t xml:space="preserve">   ETS</t>
  </si>
  <si>
    <t>Total</t>
  </si>
  <si>
    <t>Commercial Sector</t>
  </si>
  <si>
    <t xml:space="preserve">  Small General</t>
  </si>
  <si>
    <t xml:space="preserve">  General Demand</t>
  </si>
  <si>
    <t xml:space="preserve">  Large General</t>
  </si>
  <si>
    <t xml:space="preserve">    Without Trans. Own.</t>
  </si>
  <si>
    <t xml:space="preserve">    With Trans. Own.</t>
  </si>
  <si>
    <t xml:space="preserve">    Sub-total</t>
  </si>
  <si>
    <t>Industrial Sector</t>
  </si>
  <si>
    <t xml:space="preserve">  Small Industrial</t>
  </si>
  <si>
    <t xml:space="preserve">  Medium Industrial</t>
  </si>
  <si>
    <t xml:space="preserve">  Large Industrial Firm</t>
  </si>
  <si>
    <t xml:space="preserve">  Large Industrial Interr.</t>
  </si>
  <si>
    <t xml:space="preserve">    ELI 2P-RTP</t>
  </si>
  <si>
    <t>Total Industrial</t>
  </si>
  <si>
    <t>Other</t>
  </si>
  <si>
    <t xml:space="preserve">  Municipal</t>
  </si>
  <si>
    <t xml:space="preserve">  Unmetered</t>
  </si>
  <si>
    <t>Total Above-the-line</t>
  </si>
  <si>
    <t>Below-the-line Classes</t>
  </si>
  <si>
    <t xml:space="preserve">  GRLF</t>
  </si>
  <si>
    <t xml:space="preserve">  Mersey Additional Energy</t>
  </si>
  <si>
    <t xml:space="preserve">  Mersey Contract</t>
  </si>
  <si>
    <t xml:space="preserve">   GRLF, AE, and Mersey Contract</t>
  </si>
  <si>
    <t xml:space="preserve">   GRLF</t>
  </si>
  <si>
    <t>LED Capital Costs</t>
  </si>
  <si>
    <t xml:space="preserve">Total </t>
  </si>
  <si>
    <t>Total In-Province</t>
  </si>
  <si>
    <t>Exports</t>
  </si>
  <si>
    <t>Export</t>
  </si>
  <si>
    <t>Total Electric Revenue</t>
  </si>
  <si>
    <t>Total Revenues</t>
  </si>
  <si>
    <t>(1) Illustrates energy for unmetered customers, as well as LED and Non-LED Streetlights</t>
  </si>
  <si>
    <t>(2) Per kWh charge is not applicable as the class is made up of a number of rates</t>
  </si>
  <si>
    <t>Appendix 6</t>
  </si>
  <si>
    <t>Proof of Revenue</t>
  </si>
  <si>
    <t>Proposed Tariffs</t>
  </si>
  <si>
    <t>Total KWHs</t>
  </si>
  <si>
    <t>SEB-NSPI-125</t>
  </si>
  <si>
    <t>PROPOSED</t>
  </si>
  <si>
    <t xml:space="preserve">   Domestic Service</t>
  </si>
  <si>
    <t xml:space="preserve">   Domestic Service Time of Day</t>
  </si>
  <si>
    <t xml:space="preserve">  General </t>
  </si>
  <si>
    <t xml:space="preserve">  Large Industrial Interruptible</t>
  </si>
  <si>
    <t xml:space="preserve">  Extra Large Industrial Interruptible</t>
  </si>
  <si>
    <t>Note:  Any differences between calculated and reported revenues are due to rounding of tariffs.</t>
  </si>
  <si>
    <t>VARIANCE</t>
  </si>
  <si>
    <t>Forecasts</t>
  </si>
  <si>
    <t>Total Large Industrial</t>
  </si>
  <si>
    <t xml:space="preserve">   GRLF and Mersey Contract</t>
  </si>
  <si>
    <r>
      <t>Total Large Industrial</t>
    </r>
    <r>
      <rPr>
        <sz val="10"/>
        <rFont val="Arial"/>
        <family val="2"/>
      </rPr>
      <t xml:space="preserve"> </t>
    </r>
  </si>
  <si>
    <r>
      <t>Total Large Industrial</t>
    </r>
    <r>
      <rPr>
        <sz val="10"/>
        <rFont val="Arial"/>
        <family val="2"/>
      </rPr>
      <t xml:space="preserve"> </t>
    </r>
    <r>
      <rPr>
        <b/>
        <vertAlign val="superscript"/>
        <sz val="14"/>
        <rFont val="Arial"/>
        <family val="2"/>
      </rPr>
      <t>(1)</t>
    </r>
  </si>
  <si>
    <r>
      <t xml:space="preserve">  Unmetered</t>
    </r>
    <r>
      <rPr>
        <b/>
        <vertAlign val="superscript"/>
        <sz val="10"/>
        <rFont val="Arial"/>
        <family val="2"/>
      </rPr>
      <t>12</t>
    </r>
  </si>
  <si>
    <r>
      <t xml:space="preserve">Total </t>
    </r>
    <r>
      <rPr>
        <b/>
        <vertAlign val="superscript"/>
        <sz val="14"/>
        <rFont val="Arial"/>
        <family val="2"/>
      </rPr>
      <t>(2)</t>
    </r>
  </si>
  <si>
    <r>
      <t>Misc. Revenues</t>
    </r>
    <r>
      <rPr>
        <b/>
        <vertAlign val="superscript"/>
        <sz val="12"/>
        <rFont val="Arial"/>
        <family val="2"/>
      </rPr>
      <t>2</t>
    </r>
  </si>
  <si>
    <t>in MWh</t>
  </si>
  <si>
    <t>MWHS</t>
  </si>
  <si>
    <t>2012</t>
  </si>
  <si>
    <t>MWS or</t>
  </si>
  <si>
    <t>MVAS</t>
  </si>
  <si>
    <t xml:space="preserve">Proof of Revenue </t>
  </si>
  <si>
    <t>(energy in MWh, demand in MW or Mva and revenues in thousands)</t>
  </si>
  <si>
    <t>Avon IR-43 Attachment 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</si>
</sst>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_);_(* \(#,##0.0\);_(* &quot;-&quot;??_);_(@_)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&quot;$&quot;* #,##0.0000_);_(&quot;$&quot;* \(#,##0.0000\);_(&quot;$&quot;* &quot;-&quot;??_);_(@_)"/>
    <numFmt numFmtId="173" formatCode="0.00000"/>
    <numFmt numFmtId="174" formatCode="_(&quot;$&quot;* #,##0.000_);_(&quot;$&quot;* \(#,##0.000\);_(&quot;$&quot;* &quot;-&quot;??_);_(@_)"/>
    <numFmt numFmtId="175" formatCode="&quot;$&quot;#,##0.000_);[Red]\(&quot;$&quot;#,##0.000\)"/>
    <numFmt numFmtId="176" formatCode="_(&quot;$&quot;* #,##0.00000_);_(&quot;$&quot;* \(#,##0.00000\);_(&quot;$&quot;* &quot;-&quot;??_);_(@_)"/>
    <numFmt numFmtId="177" formatCode="_(* #,##0.0_);_(* \(#,##0.0\);_(* &quot;-&quot;?_);_(@_)"/>
    <numFmt numFmtId="178" formatCode="_(* #,##0_);_(* \(#,##0\);_(* &quot;-&quot;??_);_(@_)"/>
    <numFmt numFmtId="179" formatCode="#,##0.0000_);[Red]\(#,##0.0000\)"/>
    <numFmt numFmtId="180" formatCode="0.0000"/>
    <numFmt numFmtId="181" formatCode="0.000"/>
    <numFmt numFmtId="182" formatCode="0.0"/>
    <numFmt numFmtId="183" formatCode="_(&quot;$&quot;* #,##0.000_);_(&quot;$&quot;* \(#,##0.000\);_(&quot;$&quot;* &quot;-&quot;???_);_(@_)"/>
    <numFmt numFmtId="184" formatCode="_(&quot;$&quot;* #,##0.0_);_(&quot;$&quot;* \(#,##0.0\);_(&quot;$&quot;* &quot;-&quot;?_);_(@_)"/>
    <numFmt numFmtId="185" formatCode="#,##0.00000_);[Red]\(#,##0.00000\)"/>
    <numFmt numFmtId="186" formatCode="0.000000"/>
  </numFmts>
  <fonts count="66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0"/>
      <name val="Arial"/>
      <family val="2"/>
    </font>
    <font>
      <b/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u val="singleAccounting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doubleAccounting"/>
      <sz val="14"/>
      <name val="Arial"/>
      <family val="2"/>
    </font>
    <font>
      <b/>
      <u val="doubleAccounting"/>
      <sz val="12"/>
      <name val="Arial"/>
      <family val="2"/>
    </font>
    <font>
      <b/>
      <u val="doubleAccounting"/>
      <sz val="36"/>
      <name val="Arial"/>
      <family val="2"/>
    </font>
    <font>
      <b/>
      <u val="doubleAccounting"/>
      <sz val="2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40" fontId="3" fillId="33" borderId="0">
      <alignment horizontal="right"/>
      <protection/>
    </xf>
    <xf numFmtId="0" fontId="4" fillId="33" borderId="0">
      <alignment horizontal="right"/>
      <protection/>
    </xf>
    <xf numFmtId="0" fontId="5" fillId="33" borderId="9">
      <alignment/>
      <protection/>
    </xf>
    <xf numFmtId="0" fontId="5" fillId="0" borderId="0" applyBorder="0">
      <alignment horizontal="centerContinuous"/>
      <protection/>
    </xf>
    <xf numFmtId="0" fontId="6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66" fontId="11" fillId="0" borderId="11" xfId="42" applyNumberFormat="1" applyFont="1" applyFill="1" applyBorder="1" applyAlignment="1">
      <alignment/>
    </xf>
    <xf numFmtId="176" fontId="11" fillId="0" borderId="0" xfId="44" applyNumberFormat="1" applyFont="1" applyFill="1" applyBorder="1" applyAlignment="1">
      <alignment/>
    </xf>
    <xf numFmtId="174" fontId="11" fillId="0" borderId="12" xfId="44" applyNumberFormat="1" applyFont="1" applyFill="1" applyBorder="1" applyAlignment="1">
      <alignment/>
    </xf>
    <xf numFmtId="166" fontId="13" fillId="0" borderId="11" xfId="42" applyNumberFormat="1" applyFont="1" applyFill="1" applyBorder="1" applyAlignment="1">
      <alignment/>
    </xf>
    <xf numFmtId="176" fontId="13" fillId="0" borderId="0" xfId="44" applyNumberFormat="1" applyFont="1" applyFill="1" applyBorder="1" applyAlignment="1">
      <alignment/>
    </xf>
    <xf numFmtId="166" fontId="12" fillId="0" borderId="13" xfId="0" applyNumberFormat="1" applyFont="1" applyFill="1" applyBorder="1" applyAlignment="1">
      <alignment/>
    </xf>
    <xf numFmtId="176" fontId="12" fillId="0" borderId="14" xfId="44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174" fontId="12" fillId="0" borderId="15" xfId="44" applyNumberFormat="1" applyFont="1" applyFill="1" applyBorder="1" applyAlignment="1">
      <alignment/>
    </xf>
    <xf numFmtId="166" fontId="11" fillId="0" borderId="16" xfId="0" applyNumberFormat="1" applyFont="1" applyFill="1" applyBorder="1" applyAlignment="1">
      <alignment/>
    </xf>
    <xf numFmtId="176" fontId="11" fillId="0" borderId="17" xfId="44" applyNumberFormat="1" applyFont="1" applyFill="1" applyBorder="1" applyAlignment="1">
      <alignment/>
    </xf>
    <xf numFmtId="166" fontId="16" fillId="0" borderId="11" xfId="0" applyNumberFormat="1" applyFont="1" applyFill="1" applyBorder="1" applyAlignment="1">
      <alignment/>
    </xf>
    <xf numFmtId="176" fontId="16" fillId="0" borderId="0" xfId="44" applyNumberFormat="1" applyFont="1" applyFill="1" applyBorder="1" applyAlignment="1">
      <alignment/>
    </xf>
    <xf numFmtId="174" fontId="16" fillId="0" borderId="12" xfId="44" applyNumberFormat="1" applyFont="1" applyFill="1" applyBorder="1" applyAlignment="1">
      <alignment/>
    </xf>
    <xf numFmtId="166" fontId="13" fillId="0" borderId="11" xfId="0" applyNumberFormat="1" applyFont="1" applyFill="1" applyBorder="1" applyAlignment="1">
      <alignment/>
    </xf>
    <xf numFmtId="166" fontId="12" fillId="0" borderId="11" xfId="0" applyNumberFormat="1" applyFont="1" applyFill="1" applyBorder="1" applyAlignment="1">
      <alignment/>
    </xf>
    <xf numFmtId="176" fontId="12" fillId="0" borderId="0" xfId="44" applyNumberFormat="1" applyFont="1" applyFill="1" applyBorder="1" applyAlignment="1">
      <alignment/>
    </xf>
    <xf numFmtId="166" fontId="12" fillId="0" borderId="13" xfId="42" applyNumberFormat="1" applyFont="1" applyFill="1" applyBorder="1" applyAlignment="1">
      <alignment/>
    </xf>
    <xf numFmtId="168" fontId="11" fillId="0" borderId="12" xfId="44" applyNumberFormat="1" applyFont="1" applyFill="1" applyBorder="1" applyAlignment="1">
      <alignment/>
    </xf>
    <xf numFmtId="166" fontId="11" fillId="0" borderId="16" xfId="42" applyNumberFormat="1" applyFont="1" applyFill="1" applyBorder="1" applyAlignment="1">
      <alignment/>
    </xf>
    <xf numFmtId="168" fontId="11" fillId="0" borderId="18" xfId="44" applyNumberFormat="1" applyFont="1" applyFill="1" applyBorder="1" applyAlignment="1">
      <alignment/>
    </xf>
    <xf numFmtId="166" fontId="16" fillId="0" borderId="11" xfId="42" applyNumberFormat="1" applyFont="1" applyFill="1" applyBorder="1" applyAlignment="1">
      <alignment/>
    </xf>
    <xf numFmtId="168" fontId="12" fillId="0" borderId="19" xfId="44" applyNumberFormat="1" applyFont="1" applyFill="1" applyBorder="1" applyAlignment="1">
      <alignment/>
    </xf>
    <xf numFmtId="166" fontId="12" fillId="0" borderId="11" xfId="42" applyNumberFormat="1" applyFont="1" applyFill="1" applyBorder="1" applyAlignment="1">
      <alignment/>
    </xf>
    <xf numFmtId="168" fontId="12" fillId="0" borderId="12" xfId="44" applyNumberFormat="1" applyFont="1" applyFill="1" applyBorder="1" applyAlignment="1">
      <alignment/>
    </xf>
    <xf numFmtId="166" fontId="9" fillId="0" borderId="11" xfId="42" applyNumberFormat="1" applyFont="1" applyFill="1" applyBorder="1" applyAlignment="1">
      <alignment/>
    </xf>
    <xf numFmtId="173" fontId="9" fillId="0" borderId="0" xfId="44" applyNumberFormat="1" applyFont="1" applyFill="1" applyBorder="1" applyAlignment="1">
      <alignment/>
    </xf>
    <xf numFmtId="173" fontId="11" fillId="0" borderId="0" xfId="44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173" fontId="12" fillId="0" borderId="0" xfId="44" applyNumberFormat="1" applyFont="1" applyFill="1" applyBorder="1" applyAlignment="1">
      <alignment/>
    </xf>
    <xf numFmtId="166" fontId="24" fillId="0" borderId="13" xfId="42" applyNumberFormat="1" applyFont="1" applyFill="1" applyBorder="1" applyAlignment="1">
      <alignment/>
    </xf>
    <xf numFmtId="173" fontId="24" fillId="0" borderId="14" xfId="44" applyNumberFormat="1" applyFont="1" applyFill="1" applyBorder="1" applyAlignment="1">
      <alignment/>
    </xf>
    <xf numFmtId="166" fontId="24" fillId="0" borderId="11" xfId="42" applyNumberFormat="1" applyFont="1" applyFill="1" applyBorder="1" applyAlignment="1">
      <alignment/>
    </xf>
    <xf numFmtId="173" fontId="24" fillId="0" borderId="0" xfId="44" applyNumberFormat="1" applyFont="1" applyFill="1" applyBorder="1" applyAlignment="1">
      <alignment/>
    </xf>
    <xf numFmtId="166" fontId="25" fillId="0" borderId="11" xfId="42" applyNumberFormat="1" applyFont="1" applyFill="1" applyBorder="1" applyAlignment="1">
      <alignment/>
    </xf>
    <xf numFmtId="174" fontId="24" fillId="0" borderId="0" xfId="44" applyNumberFormat="1" applyFont="1" applyFill="1" applyBorder="1" applyAlignment="1">
      <alignment/>
    </xf>
    <xf numFmtId="166" fontId="24" fillId="0" borderId="0" xfId="42" applyNumberFormat="1" applyFont="1" applyFill="1" applyBorder="1" applyAlignment="1">
      <alignment/>
    </xf>
    <xf numFmtId="174" fontId="26" fillId="0" borderId="17" xfId="44" applyNumberFormat="1" applyFont="1" applyFill="1" applyBorder="1" applyAlignment="1">
      <alignment/>
    </xf>
    <xf numFmtId="172" fontId="26" fillId="0" borderId="17" xfId="44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8" fontId="24" fillId="0" borderId="0" xfId="44" applyNumberFormat="1" applyFont="1" applyFill="1" applyBorder="1" applyAlignment="1">
      <alignment/>
    </xf>
    <xf numFmtId="174" fontId="27" fillId="0" borderId="0" xfId="44" applyNumberFormat="1" applyFont="1" applyFill="1" applyBorder="1" applyAlignment="1">
      <alignment/>
    </xf>
    <xf numFmtId="172" fontId="27" fillId="0" borderId="0" xfId="44" applyNumberFormat="1" applyFont="1" applyFill="1" applyBorder="1" applyAlignment="1">
      <alignment/>
    </xf>
    <xf numFmtId="174" fontId="12" fillId="0" borderId="0" xfId="44" applyNumberFormat="1" applyFont="1" applyFill="1" applyAlignment="1">
      <alignment/>
    </xf>
    <xf numFmtId="0" fontId="7" fillId="0" borderId="0" xfId="0" applyFont="1" applyFill="1" applyAlignment="1">
      <alignment/>
    </xf>
    <xf numFmtId="174" fontId="9" fillId="0" borderId="15" xfId="0" applyNumberFormat="1" applyFont="1" applyFill="1" applyBorder="1" applyAlignment="1">
      <alignment horizontal="center"/>
    </xf>
    <xf numFmtId="174" fontId="12" fillId="0" borderId="20" xfId="0" applyNumberFormat="1" applyFont="1" applyFill="1" applyBorder="1" applyAlignment="1">
      <alignment horizontal="center"/>
    </xf>
    <xf numFmtId="172" fontId="12" fillId="0" borderId="0" xfId="44" applyNumberFormat="1" applyFont="1" applyFill="1" applyBorder="1" applyAlignment="1">
      <alignment/>
    </xf>
    <xf numFmtId="174" fontId="9" fillId="0" borderId="20" xfId="0" applyNumberFormat="1" applyFont="1" applyFill="1" applyBorder="1" applyAlignment="1" quotePrefix="1">
      <alignment horizontal="center"/>
    </xf>
    <xf numFmtId="0" fontId="12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4" fontId="12" fillId="0" borderId="12" xfId="44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44" fontId="12" fillId="0" borderId="18" xfId="44" applyFont="1" applyFill="1" applyBorder="1" applyAlignment="1">
      <alignment/>
    </xf>
    <xf numFmtId="43" fontId="13" fillId="0" borderId="11" xfId="42" applyFont="1" applyFill="1" applyBorder="1" applyAlignment="1">
      <alignment/>
    </xf>
    <xf numFmtId="173" fontId="12" fillId="0" borderId="14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173" fontId="11" fillId="0" borderId="17" xfId="0" applyNumberFormat="1" applyFont="1" applyFill="1" applyBorder="1" applyAlignment="1">
      <alignment/>
    </xf>
    <xf numFmtId="173" fontId="16" fillId="0" borderId="0" xfId="0" applyNumberFormat="1" applyFont="1" applyFill="1" applyBorder="1" applyAlignment="1">
      <alignment/>
    </xf>
    <xf numFmtId="166" fontId="0" fillId="0" borderId="0" xfId="42" applyNumberFormat="1" applyFill="1" applyAlignment="1">
      <alignment/>
    </xf>
    <xf numFmtId="172" fontId="0" fillId="0" borderId="0" xfId="44" applyNumberFormat="1" applyFill="1" applyAlignment="1">
      <alignment/>
    </xf>
    <xf numFmtId="168" fontId="0" fillId="0" borderId="0" xfId="44" applyNumberFormat="1" applyFill="1" applyAlignment="1">
      <alignment/>
    </xf>
    <xf numFmtId="0" fontId="0" fillId="0" borderId="0" xfId="0" applyFill="1" applyAlignment="1">
      <alignment/>
    </xf>
    <xf numFmtId="44" fontId="0" fillId="0" borderId="0" xfId="44" applyNumberFormat="1" applyFill="1" applyAlignment="1">
      <alignment/>
    </xf>
    <xf numFmtId="168" fontId="7" fillId="0" borderId="0" xfId="44" applyNumberFormat="1" applyFont="1" applyFill="1" applyAlignment="1">
      <alignment/>
    </xf>
    <xf numFmtId="0" fontId="8" fillId="0" borderId="15" xfId="0" applyFont="1" applyFill="1" applyBorder="1" applyAlignment="1">
      <alignment/>
    </xf>
    <xf numFmtId="168" fontId="9" fillId="0" borderId="15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66" fontId="12" fillId="0" borderId="11" xfId="42" applyNumberFormat="1" applyFont="1" applyFill="1" applyBorder="1" applyAlignment="1">
      <alignment/>
    </xf>
    <xf numFmtId="168" fontId="12" fillId="0" borderId="12" xfId="44" applyNumberFormat="1" applyFont="1" applyFill="1" applyBorder="1" applyAlignment="1">
      <alignment/>
    </xf>
    <xf numFmtId="44" fontId="12" fillId="0" borderId="0" xfId="44" applyNumberFormat="1" applyFont="1" applyFill="1" applyBorder="1" applyAlignment="1">
      <alignment/>
    </xf>
    <xf numFmtId="168" fontId="12" fillId="0" borderId="12" xfId="44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168" fontId="12" fillId="0" borderId="2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9" fillId="0" borderId="20" xfId="0" applyFont="1" applyFill="1" applyBorder="1" applyAlignment="1">
      <alignment/>
    </xf>
    <xf numFmtId="168" fontId="9" fillId="0" borderId="20" xfId="0" applyNumberFormat="1" applyFont="1" applyFill="1" applyBorder="1" applyAlignment="1" quotePrefix="1">
      <alignment horizontal="center"/>
    </xf>
    <xf numFmtId="0" fontId="12" fillId="0" borderId="15" xfId="0" applyFont="1" applyFill="1" applyBorder="1" applyAlignment="1">
      <alignment/>
    </xf>
    <xf numFmtId="166" fontId="12" fillId="0" borderId="16" xfId="42" applyNumberFormat="1" applyFont="1" applyFill="1" applyBorder="1" applyAlignment="1">
      <alignment/>
    </xf>
    <xf numFmtId="172" fontId="12" fillId="0" borderId="17" xfId="44" applyNumberFormat="1" applyFont="1" applyFill="1" applyBorder="1" applyAlignment="1">
      <alignment/>
    </xf>
    <xf numFmtId="168" fontId="12" fillId="0" borderId="18" xfId="44" applyNumberFormat="1" applyFont="1" applyFill="1" applyBorder="1" applyAlignment="1">
      <alignment/>
    </xf>
    <xf numFmtId="44" fontId="12" fillId="0" borderId="17" xfId="44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168" fontId="12" fillId="0" borderId="15" xfId="44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44" fontId="11" fillId="0" borderId="12" xfId="44" applyFont="1" applyFill="1" applyBorder="1" applyAlignment="1">
      <alignment/>
    </xf>
    <xf numFmtId="43" fontId="11" fillId="0" borderId="11" xfId="42" applyFont="1" applyFill="1" applyBorder="1" applyAlignment="1">
      <alignment/>
    </xf>
    <xf numFmtId="174" fontId="11" fillId="0" borderId="0" xfId="44" applyNumberFormat="1" applyFont="1" applyFill="1" applyBorder="1" applyAlignment="1">
      <alignment/>
    </xf>
    <xf numFmtId="44" fontId="11" fillId="0" borderId="0" xfId="44" applyFont="1" applyFill="1" applyBorder="1" applyAlignment="1">
      <alignment/>
    </xf>
    <xf numFmtId="168" fontId="13" fillId="0" borderId="12" xfId="44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174" fontId="13" fillId="0" borderId="0" xfId="44" applyNumberFormat="1" applyFont="1" applyFill="1" applyBorder="1" applyAlignment="1">
      <alignment/>
    </xf>
    <xf numFmtId="44" fontId="13" fillId="0" borderId="0" xfId="44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21" xfId="0" applyFont="1" applyFill="1" applyBorder="1" applyAlignment="1">
      <alignment/>
    </xf>
    <xf numFmtId="44" fontId="12" fillId="0" borderId="19" xfId="0" applyNumberFormat="1" applyFont="1" applyFill="1" applyBorder="1" applyAlignment="1">
      <alignment/>
    </xf>
    <xf numFmtId="174" fontId="12" fillId="0" borderId="14" xfId="44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174" fontId="11" fillId="0" borderId="17" xfId="44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8" fontId="11" fillId="0" borderId="11" xfId="44" applyNumberFormat="1" applyFont="1" applyFill="1" applyBorder="1" applyAlignment="1">
      <alignment/>
    </xf>
    <xf numFmtId="168" fontId="16" fillId="0" borderId="12" xfId="44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174" fontId="16" fillId="0" borderId="0" xfId="44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43" fontId="11" fillId="0" borderId="11" xfId="42" applyNumberFormat="1" applyFont="1" applyFill="1" applyBorder="1" applyAlignment="1">
      <alignment/>
    </xf>
    <xf numFmtId="43" fontId="16" fillId="0" borderId="11" xfId="42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43" fontId="12" fillId="0" borderId="11" xfId="0" applyNumberFormat="1" applyFont="1" applyFill="1" applyBorder="1" applyAlignment="1">
      <alignment/>
    </xf>
    <xf numFmtId="174" fontId="12" fillId="0" borderId="0" xfId="44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43" fontId="12" fillId="0" borderId="13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76" fontId="9" fillId="0" borderId="0" xfId="44" applyNumberFormat="1" applyFont="1" applyFill="1" applyBorder="1" applyAlignment="1">
      <alignment/>
    </xf>
    <xf numFmtId="168" fontId="9" fillId="0" borderId="12" xfId="44" applyNumberFormat="1" applyFont="1" applyFill="1" applyBorder="1" applyAlignment="1">
      <alignment/>
    </xf>
    <xf numFmtId="174" fontId="9" fillId="0" borderId="0" xfId="44" applyNumberFormat="1" applyFont="1" applyFill="1" applyBorder="1" applyAlignment="1">
      <alignment/>
    </xf>
    <xf numFmtId="172" fontId="9" fillId="0" borderId="0" xfId="44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11" fillId="0" borderId="0" xfId="44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176" fontId="24" fillId="0" borderId="14" xfId="44" applyNumberFormat="1" applyFont="1" applyFill="1" applyBorder="1" applyAlignment="1">
      <alignment/>
    </xf>
    <xf numFmtId="168" fontId="24" fillId="0" borderId="19" xfId="44" applyNumberFormat="1" applyFont="1" applyFill="1" applyBorder="1" applyAlignment="1">
      <alignment/>
    </xf>
    <xf numFmtId="174" fontId="24" fillId="0" borderId="14" xfId="44" applyNumberFormat="1" applyFont="1" applyFill="1" applyBorder="1" applyAlignment="1">
      <alignment/>
    </xf>
    <xf numFmtId="172" fontId="24" fillId="0" borderId="14" xfId="44" applyNumberFormat="1" applyFont="1" applyFill="1" applyBorder="1" applyAlignment="1">
      <alignment/>
    </xf>
    <xf numFmtId="176" fontId="24" fillId="0" borderId="0" xfId="44" applyNumberFormat="1" applyFont="1" applyFill="1" applyBorder="1" applyAlignment="1">
      <alignment/>
    </xf>
    <xf numFmtId="168" fontId="24" fillId="0" borderId="12" xfId="44" applyNumberFormat="1" applyFont="1" applyFill="1" applyBorder="1" applyAlignment="1">
      <alignment/>
    </xf>
    <xf numFmtId="172" fontId="24" fillId="0" borderId="0" xfId="44" applyNumberFormat="1" applyFont="1" applyFill="1" applyBorder="1" applyAlignment="1">
      <alignment/>
    </xf>
    <xf numFmtId="176" fontId="25" fillId="0" borderId="0" xfId="44" applyNumberFormat="1" applyFont="1" applyFill="1" applyBorder="1" applyAlignment="1">
      <alignment/>
    </xf>
    <xf numFmtId="168" fontId="25" fillId="0" borderId="12" xfId="44" applyNumberFormat="1" applyFont="1" applyFill="1" applyBorder="1" applyAlignment="1">
      <alignment/>
    </xf>
    <xf numFmtId="174" fontId="25" fillId="0" borderId="0" xfId="44" applyNumberFormat="1" applyFont="1" applyFill="1" applyBorder="1" applyAlignment="1">
      <alignment/>
    </xf>
    <xf numFmtId="172" fontId="25" fillId="0" borderId="0" xfId="44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11" fillId="0" borderId="0" xfId="42" applyNumberFormat="1" applyFont="1" applyFill="1" applyAlignment="1">
      <alignment/>
    </xf>
    <xf numFmtId="172" fontId="11" fillId="0" borderId="0" xfId="44" applyNumberFormat="1" applyFont="1" applyFill="1" applyAlignment="1">
      <alignment/>
    </xf>
    <xf numFmtId="168" fontId="11" fillId="0" borderId="0" xfId="44" applyNumberFormat="1" applyFont="1" applyFill="1" applyAlignment="1">
      <alignment/>
    </xf>
    <xf numFmtId="0" fontId="11" fillId="0" borderId="0" xfId="0" applyFont="1" applyFill="1" applyAlignment="1">
      <alignment/>
    </xf>
    <xf numFmtId="44" fontId="11" fillId="0" borderId="0" xfId="44" applyNumberFormat="1" applyFont="1" applyFill="1" applyAlignment="1">
      <alignment/>
    </xf>
    <xf numFmtId="174" fontId="12" fillId="0" borderId="17" xfId="44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174" fontId="11" fillId="0" borderId="11" xfId="42" applyNumberFormat="1" applyFont="1" applyFill="1" applyBorder="1" applyAlignment="1">
      <alignment/>
    </xf>
    <xf numFmtId="10" fontId="11" fillId="0" borderId="11" xfId="64" applyNumberFormat="1" applyFont="1" applyFill="1" applyBorder="1" applyAlignment="1">
      <alignment/>
    </xf>
    <xf numFmtId="174" fontId="16" fillId="0" borderId="11" xfId="42" applyNumberFormat="1" applyFont="1" applyFill="1" applyBorder="1" applyAlignment="1">
      <alignment/>
    </xf>
    <xf numFmtId="174" fontId="12" fillId="0" borderId="11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165" fontId="11" fillId="0" borderId="11" xfId="64" applyNumberFormat="1" applyFont="1" applyFill="1" applyBorder="1" applyAlignment="1">
      <alignment/>
    </xf>
    <xf numFmtId="169" fontId="12" fillId="0" borderId="0" xfId="44" applyNumberFormat="1" applyFont="1" applyFill="1" applyBorder="1" applyAlignment="1">
      <alignment/>
    </xf>
    <xf numFmtId="176" fontId="11" fillId="0" borderId="17" xfId="0" applyNumberFormat="1" applyFont="1" applyFill="1" applyBorder="1" applyAlignment="1">
      <alignment/>
    </xf>
    <xf numFmtId="176" fontId="16" fillId="0" borderId="0" xfId="0" applyNumberFormat="1" applyFont="1" applyFill="1" applyBorder="1" applyAlignment="1">
      <alignment/>
    </xf>
    <xf numFmtId="176" fontId="12" fillId="0" borderId="14" xfId="0" applyNumberFormat="1" applyFont="1" applyFill="1" applyBorder="1" applyAlignment="1">
      <alignment/>
    </xf>
    <xf numFmtId="43" fontId="12" fillId="0" borderId="19" xfId="44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166" fontId="24" fillId="0" borderId="16" xfId="42" applyNumberFormat="1" applyFont="1" applyFill="1" applyBorder="1" applyAlignment="1">
      <alignment/>
    </xf>
    <xf numFmtId="172" fontId="24" fillId="0" borderId="17" xfId="44" applyNumberFormat="1" applyFont="1" applyFill="1" applyBorder="1" applyAlignment="1">
      <alignment/>
    </xf>
    <xf numFmtId="168" fontId="24" fillId="0" borderId="18" xfId="44" applyNumberFormat="1" applyFont="1" applyFill="1" applyBorder="1" applyAlignment="1">
      <alignment/>
    </xf>
    <xf numFmtId="166" fontId="24" fillId="0" borderId="17" xfId="42" applyNumberFormat="1" applyFont="1" applyFill="1" applyBorder="1" applyAlignment="1">
      <alignment/>
    </xf>
    <xf numFmtId="176" fontId="24" fillId="0" borderId="17" xfId="44" applyNumberFormat="1" applyFont="1" applyFill="1" applyBorder="1" applyAlignment="1">
      <alignment/>
    </xf>
    <xf numFmtId="168" fontId="24" fillId="0" borderId="17" xfId="44" applyNumberFormat="1" applyFont="1" applyFill="1" applyBorder="1" applyAlignment="1">
      <alignment/>
    </xf>
    <xf numFmtId="173" fontId="24" fillId="0" borderId="17" xfId="44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174" fontId="24" fillId="0" borderId="17" xfId="44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66" fontId="24" fillId="0" borderId="14" xfId="42" applyNumberFormat="1" applyFont="1" applyFill="1" applyBorder="1" applyAlignment="1">
      <alignment/>
    </xf>
    <xf numFmtId="168" fontId="24" fillId="0" borderId="14" xfId="44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166" fontId="28" fillId="0" borderId="0" xfId="42" applyNumberFormat="1" applyFont="1" applyFill="1" applyBorder="1" applyAlignment="1">
      <alignment/>
    </xf>
    <xf numFmtId="174" fontId="7" fillId="0" borderId="0" xfId="44" applyNumberFormat="1" applyFont="1" applyFill="1" applyAlignment="1">
      <alignment/>
    </xf>
    <xf numFmtId="174" fontId="9" fillId="0" borderId="20" xfId="0" applyNumberFormat="1" applyFont="1" applyFill="1" applyBorder="1" applyAlignment="1">
      <alignment horizontal="center"/>
    </xf>
    <xf numFmtId="44" fontId="11" fillId="0" borderId="0" xfId="44" applyNumberFormat="1" applyFont="1" applyFill="1" applyBorder="1" applyAlignment="1">
      <alignment/>
    </xf>
    <xf numFmtId="172" fontId="13" fillId="0" borderId="0" xfId="44" applyNumberFormat="1" applyFont="1" applyFill="1" applyBorder="1" applyAlignment="1">
      <alignment/>
    </xf>
    <xf numFmtId="44" fontId="13" fillId="0" borderId="0" xfId="44" applyNumberFormat="1" applyFont="1" applyFill="1" applyBorder="1" applyAlignment="1">
      <alignment/>
    </xf>
    <xf numFmtId="172" fontId="12" fillId="0" borderId="14" xfId="44" applyNumberFormat="1" applyFont="1" applyFill="1" applyBorder="1" applyAlignment="1">
      <alignment/>
    </xf>
    <xf numFmtId="44" fontId="12" fillId="0" borderId="14" xfId="44" applyNumberFormat="1" applyFont="1" applyFill="1" applyBorder="1" applyAlignment="1">
      <alignment/>
    </xf>
    <xf numFmtId="172" fontId="11" fillId="0" borderId="17" xfId="44" applyNumberFormat="1" applyFont="1" applyFill="1" applyBorder="1" applyAlignment="1">
      <alignment/>
    </xf>
    <xf numFmtId="44" fontId="11" fillId="0" borderId="17" xfId="44" applyNumberFormat="1" applyFont="1" applyFill="1" applyBorder="1" applyAlignment="1">
      <alignment/>
    </xf>
    <xf numFmtId="172" fontId="16" fillId="0" borderId="0" xfId="44" applyNumberFormat="1" applyFont="1" applyFill="1" applyBorder="1" applyAlignment="1">
      <alignment/>
    </xf>
    <xf numFmtId="44" fontId="16" fillId="0" borderId="0" xfId="44" applyNumberFormat="1" applyFont="1" applyFill="1" applyBorder="1" applyAlignment="1">
      <alignment/>
    </xf>
    <xf numFmtId="166" fontId="11" fillId="0" borderId="13" xfId="42" applyNumberFormat="1" applyFont="1" applyFill="1" applyBorder="1" applyAlignment="1">
      <alignment/>
    </xf>
    <xf numFmtId="172" fontId="11" fillId="0" borderId="14" xfId="44" applyNumberFormat="1" applyFont="1" applyFill="1" applyBorder="1" applyAlignment="1">
      <alignment/>
    </xf>
    <xf numFmtId="168" fontId="11" fillId="0" borderId="19" xfId="44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66" fontId="0" fillId="0" borderId="16" xfId="42" applyNumberFormat="1" applyFill="1" applyBorder="1" applyAlignment="1">
      <alignment/>
    </xf>
    <xf numFmtId="172" fontId="0" fillId="0" borderId="17" xfId="44" applyNumberFormat="1" applyFill="1" applyBorder="1" applyAlignment="1">
      <alignment/>
    </xf>
    <xf numFmtId="168" fontId="0" fillId="0" borderId="18" xfId="44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166" fontId="0" fillId="0" borderId="17" xfId="42" applyNumberFormat="1" applyFill="1" applyBorder="1" applyAlignment="1">
      <alignment/>
    </xf>
    <xf numFmtId="168" fontId="0" fillId="0" borderId="17" xfId="44" applyNumberFormat="1" applyFill="1" applyBorder="1" applyAlignment="1">
      <alignment/>
    </xf>
    <xf numFmtId="0" fontId="7" fillId="0" borderId="17" xfId="0" applyFont="1" applyFill="1" applyBorder="1" applyAlignment="1">
      <alignment/>
    </xf>
    <xf numFmtId="44" fontId="0" fillId="0" borderId="17" xfId="44" applyNumberFormat="1" applyFill="1" applyBorder="1" applyAlignment="1">
      <alignment/>
    </xf>
    <xf numFmtId="168" fontId="7" fillId="0" borderId="15" xfId="44" applyNumberFormat="1" applyFont="1" applyFill="1" applyBorder="1" applyAlignment="1">
      <alignment/>
    </xf>
    <xf numFmtId="166" fontId="0" fillId="0" borderId="11" xfId="42" applyNumberFormat="1" applyFill="1" applyBorder="1" applyAlignment="1">
      <alignment/>
    </xf>
    <xf numFmtId="172" fontId="0" fillId="0" borderId="0" xfId="44" applyNumberFormat="1" applyFill="1" applyBorder="1" applyAlignment="1">
      <alignment/>
    </xf>
    <xf numFmtId="0" fontId="0" fillId="0" borderId="0" xfId="0" applyFill="1" applyBorder="1" applyAlignment="1">
      <alignment/>
    </xf>
    <xf numFmtId="168" fontId="12" fillId="0" borderId="0" xfId="44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6" fontId="0" fillId="0" borderId="0" xfId="42" applyNumberFormat="1" applyFill="1" applyBorder="1" applyAlignment="1">
      <alignment/>
    </xf>
    <xf numFmtId="44" fontId="0" fillId="0" borderId="0" xfId="44" applyNumberFormat="1" applyFill="1" applyBorder="1" applyAlignment="1">
      <alignment/>
    </xf>
    <xf numFmtId="168" fontId="12" fillId="0" borderId="20" xfId="44" applyNumberFormat="1" applyFont="1" applyFill="1" applyBorder="1" applyAlignment="1">
      <alignment/>
    </xf>
    <xf numFmtId="166" fontId="29" fillId="0" borderId="13" xfId="42" applyNumberFormat="1" applyFont="1" applyFill="1" applyBorder="1" applyAlignment="1">
      <alignment/>
    </xf>
    <xf numFmtId="172" fontId="29" fillId="0" borderId="14" xfId="44" applyNumberFormat="1" applyFont="1" applyFill="1" applyBorder="1" applyAlignment="1">
      <alignment/>
    </xf>
    <xf numFmtId="168" fontId="9" fillId="0" borderId="19" xfId="44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168" fontId="9" fillId="0" borderId="14" xfId="44" applyNumberFormat="1" applyFont="1" applyFill="1" applyBorder="1" applyAlignment="1">
      <alignment/>
    </xf>
    <xf numFmtId="0" fontId="29" fillId="0" borderId="13" xfId="0" applyFont="1" applyFill="1" applyBorder="1" applyAlignment="1">
      <alignment/>
    </xf>
    <xf numFmtId="166" fontId="29" fillId="0" borderId="14" xfId="42" applyNumberFormat="1" applyFont="1" applyFill="1" applyBorder="1" applyAlignment="1">
      <alignment/>
    </xf>
    <xf numFmtId="44" fontId="29" fillId="0" borderId="14" xfId="44" applyNumberFormat="1" applyFont="1" applyFill="1" applyBorder="1" applyAlignment="1">
      <alignment/>
    </xf>
    <xf numFmtId="168" fontId="9" fillId="0" borderId="21" xfId="44" applyNumberFormat="1" applyFont="1" applyFill="1" applyBorder="1" applyAlignment="1">
      <alignment/>
    </xf>
    <xf numFmtId="0" fontId="29" fillId="0" borderId="0" xfId="0" applyFont="1" applyFill="1" applyAlignment="1">
      <alignment/>
    </xf>
    <xf numFmtId="166" fontId="11" fillId="0" borderId="11" xfId="44" applyNumberFormat="1" applyFont="1" applyFill="1" applyBorder="1" applyAlignment="1">
      <alignment/>
    </xf>
    <xf numFmtId="179" fontId="12" fillId="0" borderId="17" xfId="0" applyNumberFormat="1" applyFont="1" applyFill="1" applyBorder="1" applyAlignment="1">
      <alignment/>
    </xf>
    <xf numFmtId="179" fontId="11" fillId="0" borderId="0" xfId="44" applyNumberFormat="1" applyFont="1" applyFill="1" applyBorder="1" applyAlignment="1">
      <alignment/>
    </xf>
    <xf numFmtId="179" fontId="13" fillId="0" borderId="0" xfId="44" applyNumberFormat="1" applyFont="1" applyFill="1" applyBorder="1" applyAlignment="1">
      <alignment/>
    </xf>
    <xf numFmtId="179" fontId="16" fillId="0" borderId="0" xfId="44" applyNumberFormat="1" applyFont="1" applyFill="1" applyBorder="1" applyAlignment="1">
      <alignment/>
    </xf>
    <xf numFmtId="179" fontId="12" fillId="0" borderId="0" xfId="44" applyNumberFormat="1" applyFont="1" applyFill="1" applyBorder="1" applyAlignment="1">
      <alignment/>
    </xf>
    <xf numFmtId="168" fontId="12" fillId="0" borderId="19" xfId="0" applyNumberFormat="1" applyFont="1" applyFill="1" applyBorder="1" applyAlignment="1">
      <alignment/>
    </xf>
    <xf numFmtId="168" fontId="11" fillId="0" borderId="12" xfId="0" applyNumberFormat="1" applyFont="1" applyFill="1" applyBorder="1" applyAlignment="1">
      <alignment/>
    </xf>
    <xf numFmtId="168" fontId="11" fillId="0" borderId="18" xfId="0" applyNumberFormat="1" applyFont="1" applyFill="1" applyBorder="1" applyAlignment="1">
      <alignment/>
    </xf>
    <xf numFmtId="168" fontId="16" fillId="0" borderId="12" xfId="0" applyNumberFormat="1" applyFont="1" applyFill="1" applyBorder="1" applyAlignment="1">
      <alignment/>
    </xf>
    <xf numFmtId="168" fontId="13" fillId="0" borderId="12" xfId="0" applyNumberFormat="1" applyFont="1" applyFill="1" applyBorder="1" applyAlignment="1">
      <alignment/>
    </xf>
    <xf numFmtId="168" fontId="12" fillId="0" borderId="12" xfId="0" applyNumberFormat="1" applyFont="1" applyFill="1" applyBorder="1" applyAlignment="1">
      <alignment/>
    </xf>
    <xf numFmtId="182" fontId="12" fillId="0" borderId="13" xfId="0" applyNumberFormat="1" applyFont="1" applyFill="1" applyBorder="1" applyAlignment="1">
      <alignment/>
    </xf>
    <xf numFmtId="182" fontId="12" fillId="0" borderId="19" xfId="0" applyNumberFormat="1" applyFont="1" applyFill="1" applyBorder="1" applyAlignment="1">
      <alignment/>
    </xf>
    <xf numFmtId="168" fontId="15" fillId="0" borderId="20" xfId="44" applyNumberFormat="1" applyFont="1" applyFill="1" applyBorder="1" applyAlignment="1">
      <alignment/>
    </xf>
    <xf numFmtId="168" fontId="12" fillId="0" borderId="21" xfId="44" applyNumberFormat="1" applyFont="1" applyFill="1" applyBorder="1" applyAlignment="1">
      <alignment/>
    </xf>
    <xf numFmtId="168" fontId="17" fillId="0" borderId="20" xfId="44" applyNumberFormat="1" applyFont="1" applyFill="1" applyBorder="1" applyAlignment="1">
      <alignment/>
    </xf>
    <xf numFmtId="168" fontId="12" fillId="0" borderId="21" xfId="0" applyNumberFormat="1" applyFont="1" applyFill="1" applyBorder="1" applyAlignment="1">
      <alignment/>
    </xf>
    <xf numFmtId="168" fontId="12" fillId="0" borderId="20" xfId="0" applyNumberFormat="1" applyFont="1" applyFill="1" applyBorder="1" applyAlignment="1">
      <alignment/>
    </xf>
    <xf numFmtId="168" fontId="9" fillId="0" borderId="20" xfId="44" applyNumberFormat="1" applyFont="1" applyFill="1" applyBorder="1" applyAlignment="1">
      <alignment/>
    </xf>
    <xf numFmtId="168" fontId="24" fillId="0" borderId="21" xfId="44" applyNumberFormat="1" applyFont="1" applyFill="1" applyBorder="1" applyAlignment="1">
      <alignment/>
    </xf>
    <xf numFmtId="168" fontId="24" fillId="0" borderId="20" xfId="44" applyNumberFormat="1" applyFont="1" applyFill="1" applyBorder="1" applyAlignment="1">
      <alignment/>
    </xf>
    <xf numFmtId="168" fontId="24" fillId="0" borderId="15" xfId="44" applyNumberFormat="1" applyFont="1" applyFill="1" applyBorder="1" applyAlignment="1">
      <alignment/>
    </xf>
    <xf numFmtId="166" fontId="12" fillId="0" borderId="16" xfId="0" applyNumberFormat="1" applyFont="1" applyFill="1" applyBorder="1" applyAlignment="1">
      <alignment/>
    </xf>
    <xf numFmtId="166" fontId="11" fillId="0" borderId="13" xfId="0" applyNumberFormat="1" applyFont="1" applyFill="1" applyBorder="1" applyAlignment="1">
      <alignment/>
    </xf>
    <xf numFmtId="169" fontId="13" fillId="0" borderId="0" xfId="44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0" fontId="30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85" fontId="11" fillId="0" borderId="0" xfId="44" applyNumberFormat="1" applyFont="1" applyFill="1" applyBorder="1" applyAlignment="1">
      <alignment/>
    </xf>
    <xf numFmtId="185" fontId="13" fillId="0" borderId="0" xfId="44" applyNumberFormat="1" applyFont="1" applyFill="1" applyBorder="1" applyAlignment="1">
      <alignment/>
    </xf>
    <xf numFmtId="185" fontId="12" fillId="0" borderId="14" xfId="44" applyNumberFormat="1" applyFont="1" applyFill="1" applyBorder="1" applyAlignment="1">
      <alignment/>
    </xf>
    <xf numFmtId="185" fontId="11" fillId="0" borderId="17" xfId="44" applyNumberFormat="1" applyFont="1" applyFill="1" applyBorder="1" applyAlignment="1">
      <alignment/>
    </xf>
    <xf numFmtId="185" fontId="16" fillId="0" borderId="0" xfId="44" applyNumberFormat="1" applyFont="1" applyFill="1" applyBorder="1" applyAlignment="1">
      <alignment/>
    </xf>
    <xf numFmtId="186" fontId="13" fillId="0" borderId="0" xfId="0" applyNumberFormat="1" applyFont="1" applyFill="1" applyBorder="1" applyAlignment="1">
      <alignment/>
    </xf>
    <xf numFmtId="166" fontId="31" fillId="0" borderId="0" xfId="42" applyNumberFormat="1" applyFont="1" applyFill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6" fontId="8" fillId="0" borderId="16" xfId="42" applyNumberFormat="1" applyFont="1" applyFill="1" applyBorder="1" applyAlignment="1">
      <alignment/>
    </xf>
    <xf numFmtId="0" fontId="0" fillId="0" borderId="18" xfId="0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ata\VJG\Rate%20Case%202009\RD\History%20of%20RC%20ratios%20and%20rate%20increas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ss.nspower.ca\RA\Costing%20and%20Rates%20-%20working%20files\Rate%20Case%202012\GRA%20filed%20on%20May%2013th\RA2012%20G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Long term history since 1990"/>
      <sheetName val="Ratio History"/>
    </sheetNames>
    <sheetDataSet>
      <sheetData sheetId="3">
        <row r="1">
          <cell r="A1" t="str">
            <v>REVENUE/COST RATIO HISTORY IN THE 10 YEAR PERIOD FROM 1998 TO 2007</v>
          </cell>
        </row>
        <row r="3">
          <cell r="B3" t="str">
            <v>1998 to 2002</v>
          </cell>
          <cell r="D3" t="str">
            <v>2003 to 2005</v>
          </cell>
          <cell r="F3">
            <v>2006</v>
          </cell>
          <cell r="H3">
            <v>2007</v>
          </cell>
          <cell r="J3" t="str">
            <v>10 years</v>
          </cell>
        </row>
        <row r="4">
          <cell r="B4" t="str">
            <v>The UARB's decision on Compliance Filing from December 5, 2002. </v>
          </cell>
          <cell r="D4" t="str">
            <v>The UARB's decision on March 31, 2005</v>
          </cell>
          <cell r="F4" t="str">
            <v>The UARB's decision on March 10, 2006.  (Compliance Filing)</v>
          </cell>
          <cell r="H4" t="str">
            <v>NSPI's Application from October 10th, 2006</v>
          </cell>
          <cell r="J4" t="str">
            <v>Cumulative % increse from 1998 to 2007</v>
          </cell>
        </row>
        <row r="5">
          <cell r="B5" t="str">
            <v>R/C</v>
          </cell>
          <cell r="C5" t="str">
            <v>% Increase</v>
          </cell>
          <cell r="D5" t="str">
            <v>R/C</v>
          </cell>
          <cell r="E5" t="str">
            <v>% Increase</v>
          </cell>
          <cell r="F5" t="str">
            <v>R/C</v>
          </cell>
          <cell r="G5" t="str">
            <v>% Increase</v>
          </cell>
          <cell r="H5" t="str">
            <v>R/C</v>
          </cell>
          <cell r="I5" t="str">
            <v>% Increase</v>
          </cell>
          <cell r="J5" t="str">
            <v>% Increase</v>
          </cell>
        </row>
        <row r="7">
          <cell r="A7" t="str">
            <v>Inflation</v>
          </cell>
          <cell r="C7">
            <v>0.11100837453812029</v>
          </cell>
          <cell r="E7">
            <v>0.09098633835490211</v>
          </cell>
          <cell r="G7">
            <v>0.028894255309428463</v>
          </cell>
          <cell r="I7">
            <v>0.019797314424237822</v>
          </cell>
          <cell r="J7">
            <v>0.2506862826266887</v>
          </cell>
        </row>
        <row r="9">
          <cell r="A9" t="str">
            <v>Total In-Province Actual Sales Indexed on 1997</v>
          </cell>
          <cell r="C9">
            <v>-0.01572641038442346</v>
          </cell>
          <cell r="E9">
            <v>0.04043934098851709</v>
          </cell>
          <cell r="G9">
            <v>0.10746380429355984</v>
          </cell>
          <cell r="I9">
            <v>0.08499750374438331</v>
          </cell>
          <cell r="J9">
            <v>0.21717423864203678</v>
          </cell>
        </row>
        <row r="10">
          <cell r="A10" t="str">
            <v>Total In-Province Actual Sales Indexed on 1998</v>
          </cell>
          <cell r="C10">
            <v>0.014668039114770881</v>
          </cell>
          <cell r="E10">
            <v>0.041688111168296516</v>
          </cell>
          <cell r="G10">
            <v>0.11078229541945439</v>
          </cell>
          <cell r="I10">
            <v>0.08762223365928978</v>
          </cell>
          <cell r="J10">
            <v>0.25476067936181157</v>
          </cell>
        </row>
        <row r="12">
          <cell r="A12" t="str">
            <v>ABOVE-THE-LINE CLASSES</v>
          </cell>
        </row>
        <row r="13">
          <cell r="A13" t="str">
            <v> Residential</v>
          </cell>
        </row>
        <row r="14">
          <cell r="A14" t="str">
            <v>    Residential non ETS</v>
          </cell>
        </row>
        <row r="15">
          <cell r="A15" t="str">
            <v>    Residential ETS</v>
          </cell>
        </row>
        <row r="16">
          <cell r="A16" t="str">
            <v>     Total Residential</v>
          </cell>
          <cell r="B16">
            <v>0.9823356636051972</v>
          </cell>
          <cell r="C16">
            <v>0.031199999999999894</v>
          </cell>
          <cell r="D16">
            <v>0.9677608359814034</v>
          </cell>
          <cell r="E16">
            <v>0.06187164809586965</v>
          </cell>
          <cell r="F16">
            <v>0.9712867767653799</v>
          </cell>
          <cell r="G16">
            <v>0.0863681930599558</v>
          </cell>
          <cell r="H16">
            <v>0.9788902381386507</v>
          </cell>
          <cell r="I16">
            <v>0.047056411712822266</v>
          </cell>
          <cell r="J16">
            <v>0.2455525407936583</v>
          </cell>
        </row>
        <row r="17">
          <cell r="A17" t="str">
            <v> Commercial</v>
          </cell>
        </row>
        <row r="18">
          <cell r="A18" t="str">
            <v>    Small General</v>
          </cell>
          <cell r="B18">
            <v>0.9999502269690537</v>
          </cell>
          <cell r="C18">
            <v>0.0036000000000000476</v>
          </cell>
          <cell r="D18">
            <v>1.0041897452294053</v>
          </cell>
          <cell r="E18">
            <v>0.06187164809586987</v>
          </cell>
          <cell r="F18">
            <v>1.0077513476894904</v>
          </cell>
          <cell r="G18">
            <v>0.0863681930599558</v>
          </cell>
          <cell r="H18">
            <v>1.011704970386286</v>
          </cell>
          <cell r="I18">
            <v>0.047056411712822266</v>
          </cell>
          <cell r="J18">
            <v>0.2122154091742785</v>
          </cell>
        </row>
        <row r="19">
          <cell r="A19" t="str">
            <v>    General Demand</v>
          </cell>
          <cell r="B19">
            <v>1.0781330357026302</v>
          </cell>
          <cell r="C19">
            <v>0.02</v>
          </cell>
          <cell r="D19">
            <v>1.0861491814667736</v>
          </cell>
          <cell r="E19">
            <v>0.030935824047934934</v>
          </cell>
          <cell r="F19">
            <v>1.0775</v>
          </cell>
          <cell r="G19">
            <v>0.07648173525541724</v>
          </cell>
          <cell r="H19">
            <v>1.0707415</v>
          </cell>
          <cell r="I19">
            <v>0.020358556404515005</v>
          </cell>
          <cell r="J19">
            <v>0.15502472004653933</v>
          </cell>
        </row>
        <row r="20">
          <cell r="A20" t="str">
            <v>    Large General</v>
          </cell>
          <cell r="B20">
            <v>0.9474531540234375</v>
          </cell>
          <cell r="C20">
            <v>0.04479999999999995</v>
          </cell>
          <cell r="D20">
            <v>0.9674622000669444</v>
          </cell>
          <cell r="E20">
            <v>0.06187164809586987</v>
          </cell>
          <cell r="F20">
            <v>0.974</v>
          </cell>
          <cell r="G20">
            <v>0.09780596175939671</v>
          </cell>
          <cell r="H20">
            <v>0.9875960549010013</v>
          </cell>
          <cell r="I20">
            <v>0.047056411712822266</v>
          </cell>
          <cell r="J20">
            <v>0.27526621637133175</v>
          </cell>
        </row>
        <row r="21">
          <cell r="A21" t="str">
            <v>     Total Commercial</v>
          </cell>
          <cell r="B21">
            <v>1.060501660564958</v>
          </cell>
          <cell r="C21">
            <v>0.02180000000000004</v>
          </cell>
          <cell r="D21">
            <v>1.0637281060700234</v>
          </cell>
          <cell r="E21">
            <v>0.03702423457986215</v>
          </cell>
          <cell r="F21">
            <v>1.0584896806965198</v>
          </cell>
          <cell r="G21">
            <v>0.07967199227050004</v>
          </cell>
          <cell r="H21">
            <v>1.0551953768771714</v>
          </cell>
          <cell r="I21">
            <v>0.025689418096511263</v>
          </cell>
          <cell r="J21">
            <v>0.17344439400495903</v>
          </cell>
        </row>
        <row r="23">
          <cell r="A23" t="str">
            <v> Residential &amp; Commercial</v>
          </cell>
          <cell r="B23">
            <v>1.0115</v>
          </cell>
          <cell r="C23">
            <v>0.02750000000000008</v>
          </cell>
          <cell r="D23">
            <v>1.003151860084459</v>
          </cell>
          <cell r="E23">
            <v>0.052014574949418746</v>
          </cell>
          <cell r="F23">
            <v>1.0035727157762833</v>
          </cell>
          <cell r="G23">
            <v>0.08374347062465537</v>
          </cell>
          <cell r="H23">
            <v>1.0067823363484358</v>
          </cell>
          <cell r="I23">
            <v>0.038766116193724276</v>
          </cell>
          <cell r="J23">
            <v>0.21688028773399082</v>
          </cell>
        </row>
        <row r="25">
          <cell r="A25" t="str">
            <v> Industrial</v>
          </cell>
        </row>
        <row r="26">
          <cell r="A26" t="str">
            <v>    Small Industrial</v>
          </cell>
          <cell r="B26">
            <v>0.9823024584506643</v>
          </cell>
          <cell r="C26">
            <v>0.026499999999999968</v>
          </cell>
          <cell r="D26">
            <v>1.0161781028112025</v>
          </cell>
          <cell r="E26">
            <v>0.06187164809586987</v>
          </cell>
          <cell r="F26">
            <v>1.013184089143448</v>
          </cell>
          <cell r="G26">
            <v>0.0863681930599558</v>
          </cell>
          <cell r="H26">
            <v>1.021951390590999</v>
          </cell>
          <cell r="I26">
            <v>0.047056411712822266</v>
          </cell>
          <cell r="J26">
            <v>0.23987556548166267</v>
          </cell>
        </row>
        <row r="27">
          <cell r="A27" t="str">
            <v>    Medium Industrial</v>
          </cell>
          <cell r="B27">
            <v>0.9795941373703723</v>
          </cell>
          <cell r="C27">
            <v>0.04479999999999995</v>
          </cell>
          <cell r="D27">
            <v>1.009588394792248</v>
          </cell>
          <cell r="E27">
            <v>0.06187164809586987</v>
          </cell>
          <cell r="F27">
            <v>1.0032265834506053</v>
          </cell>
          <cell r="G27">
            <v>0.0863681930599558</v>
          </cell>
          <cell r="H27">
            <v>1.0132436265855396</v>
          </cell>
          <cell r="I27">
            <v>0.047056411712822266</v>
          </cell>
          <cell r="J27">
            <v>0.261979533185817</v>
          </cell>
        </row>
        <row r="28">
          <cell r="A28" t="str">
            <v>    Large Industrial</v>
          </cell>
          <cell r="B28">
            <v>0.9161815588808468</v>
          </cell>
          <cell r="C28">
            <v>0.04479999999999995</v>
          </cell>
          <cell r="D28">
            <v>0.9669326370092761</v>
          </cell>
          <cell r="E28">
            <v>0.06187164809586987</v>
          </cell>
          <cell r="F28">
            <v>0.9652956759187801</v>
          </cell>
          <cell r="G28">
            <v>0.12100000000000022</v>
          </cell>
          <cell r="H28">
            <v>1.0006622211181004</v>
          </cell>
          <cell r="I28">
            <v>0.047056411712822266</v>
          </cell>
          <cell r="J28">
            <v>0.30220956922219644</v>
          </cell>
        </row>
        <row r="29">
          <cell r="A29" t="str">
            <v>    Extra Large Industrial</v>
          </cell>
          <cell r="H29">
            <v>0.95</v>
          </cell>
          <cell r="I29">
            <v>0.04107914351731701</v>
          </cell>
          <cell r="J29">
            <v>0.04107914351731701</v>
          </cell>
        </row>
        <row r="30">
          <cell r="A30" t="str">
            <v>     Total Industrial</v>
          </cell>
          <cell r="B30">
            <v>0.9420020770586901</v>
          </cell>
          <cell r="C30">
            <v>0.042300000000000004</v>
          </cell>
          <cell r="D30">
            <v>0.9900879524879482</v>
          </cell>
          <cell r="E30">
            <v>0.061871648095869425</v>
          </cell>
          <cell r="F30">
            <v>0.985778544083534</v>
          </cell>
          <cell r="G30">
            <v>0.10312205224465654</v>
          </cell>
          <cell r="H30">
            <v>0.9811551101932252</v>
          </cell>
          <cell r="I30">
            <v>0.04434970676439409</v>
          </cell>
          <cell r="J30">
            <v>0.2750707370340961</v>
          </cell>
        </row>
        <row r="32">
          <cell r="A32" t="str">
            <v> Other bfr Export Sales</v>
          </cell>
        </row>
        <row r="33">
          <cell r="A33" t="str">
            <v>    Municipal</v>
          </cell>
          <cell r="B33">
            <v>0.9099012263851404</v>
          </cell>
          <cell r="C33">
            <v>0.037800000000000056</v>
          </cell>
          <cell r="D33">
            <v>0.950004576371472</v>
          </cell>
          <cell r="E33">
            <v>0.06691000000000003</v>
          </cell>
          <cell r="F33">
            <v>0.974</v>
          </cell>
          <cell r="G33">
            <v>0.12432687413326571</v>
          </cell>
          <cell r="H33">
            <v>0.973943202125048</v>
          </cell>
          <cell r="I33">
            <v>0.047056411712822266</v>
          </cell>
          <cell r="J33">
            <v>0.30347925623903826</v>
          </cell>
        </row>
        <row r="34">
          <cell r="A34" t="str">
            <v>    Unmetered</v>
          </cell>
          <cell r="B34">
            <v>1.112960011355613</v>
          </cell>
          <cell r="C34">
            <v>0.02</v>
          </cell>
          <cell r="D34">
            <v>0.9871383508949247</v>
          </cell>
          <cell r="E34">
            <v>0.06187164809586987</v>
          </cell>
          <cell r="F34">
            <v>0.9831021341532163</v>
          </cell>
          <cell r="G34">
            <v>0.0863681930599558</v>
          </cell>
          <cell r="H34">
            <v>0.9999887225465305</v>
          </cell>
          <cell r="I34">
            <v>-0.04301615045100282</v>
          </cell>
          <cell r="J34">
            <v>0.1260400757856801</v>
          </cell>
        </row>
        <row r="35">
          <cell r="A35" t="str">
            <v>     Other before Export Sales</v>
          </cell>
          <cell r="B35">
            <v>1.0265190242278839</v>
          </cell>
          <cell r="C35">
            <v>0.026599999999999957</v>
          </cell>
          <cell r="D35">
            <v>0.9725525016341218</v>
          </cell>
          <cell r="E35">
            <v>0.06379915356624033</v>
          </cell>
          <cell r="F35">
            <v>0.9795575553960405</v>
          </cell>
          <cell r="G35">
            <v>0.10075819478975778</v>
          </cell>
          <cell r="H35">
            <v>0.9893340712791389</v>
          </cell>
          <cell r="I35">
            <v>-0.008673319192974316</v>
          </cell>
          <cell r="J35">
            <v>0.19170736318654225</v>
          </cell>
        </row>
        <row r="37">
          <cell r="A37" t="str">
            <v> Total Above-the-line classes</v>
          </cell>
          <cell r="B37">
            <v>0.9998986343385379</v>
          </cell>
          <cell r="C37">
            <v>0.029900000000000038</v>
          </cell>
          <cell r="D37">
            <v>1</v>
          </cell>
          <cell r="E37">
            <v>0.05387907630093869</v>
          </cell>
          <cell r="F37">
            <v>1</v>
          </cell>
          <cell r="G37">
            <v>0.08715265011846074</v>
          </cell>
          <cell r="H37">
            <v>1</v>
          </cell>
          <cell r="I37">
            <v>0.03834672320520771</v>
          </cell>
          <cell r="J37">
            <v>0.22523322682724678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idation of Unit cost and rev"/>
      <sheetName val="testing"/>
      <sheetName val="Sc for UARB"/>
      <sheetName val="Details of RC calc"/>
      <sheetName val="Evidence"/>
      <sheetName val="Evidence2"/>
      <sheetName val="Revenue Analysis"/>
      <sheetName val="BI by class"/>
      <sheetName val="AAR Customers"/>
      <sheetName val="BillDetATLTestY"/>
      <sheetName val="Proof of Revenue"/>
      <sheetName val="FAM and DSM Riders"/>
      <sheetName val="Tariff Rep"/>
      <sheetName val="Rate Chrge Imbalance"/>
      <sheetName val="Unit Rev Curves"/>
      <sheetName val="RC ratio hist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7"/>
  <sheetViews>
    <sheetView tabSelected="1" view="pageBreakPreview" zoomScale="60" zoomScaleNormal="75" zoomScalePageLayoutView="0" workbookViewId="0" topLeftCell="A2">
      <pane xSplit="1" ySplit="8" topLeftCell="B166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D2" sqref="D2"/>
    </sheetView>
  </sheetViews>
  <sheetFormatPr defaultColWidth="9.140625" defaultRowHeight="12.75"/>
  <cols>
    <col min="1" max="1" width="52.00390625" style="45" bestFit="1" customWidth="1"/>
    <col min="2" max="2" width="21.57421875" style="64" customWidth="1"/>
    <col min="3" max="3" width="15.57421875" style="65" bestFit="1" customWidth="1"/>
    <col min="4" max="4" width="19.421875" style="66" bestFit="1" customWidth="1"/>
    <col min="5" max="5" width="18.00390625" style="67" bestFit="1" customWidth="1"/>
    <col min="6" max="6" width="13.7109375" style="67" bestFit="1" customWidth="1"/>
    <col min="7" max="7" width="17.28125" style="67" bestFit="1" customWidth="1"/>
    <col min="8" max="8" width="15.57421875" style="67" bestFit="1" customWidth="1"/>
    <col min="9" max="9" width="12.7109375" style="67" bestFit="1" customWidth="1"/>
    <col min="10" max="10" width="15.57421875" style="67" bestFit="1" customWidth="1"/>
    <col min="11" max="11" width="19.57421875" style="64" bestFit="1" customWidth="1"/>
    <col min="12" max="12" width="19.57421875" style="66" bestFit="1" customWidth="1"/>
    <col min="13" max="13" width="32.28125" style="45" hidden="1" customWidth="1"/>
    <col min="14" max="14" width="14.00390625" style="64" bestFit="1" customWidth="1"/>
    <col min="15" max="15" width="16.57421875" style="68" bestFit="1" customWidth="1"/>
    <col min="16" max="16" width="17.28125" style="66" bestFit="1" customWidth="1"/>
    <col min="17" max="17" width="16.57421875" style="67" bestFit="1" customWidth="1"/>
    <col min="18" max="18" width="15.421875" style="67" customWidth="1"/>
    <col min="19" max="19" width="15.57421875" style="67" bestFit="1" customWidth="1"/>
    <col min="20" max="20" width="19.140625" style="69" bestFit="1" customWidth="1"/>
    <col min="21" max="21" width="14.00390625" style="67" bestFit="1" customWidth="1"/>
    <col min="22" max="16384" width="9.140625" style="67" customWidth="1"/>
  </cols>
  <sheetData>
    <row r="1" spans="1:13" ht="12.75" customHeight="1" hidden="1">
      <c r="A1" s="45">
        <v>1000000</v>
      </c>
      <c r="M1" s="45">
        <v>1000000</v>
      </c>
    </row>
    <row r="2" spans="1:2" ht="27" customHeight="1">
      <c r="A2" s="261" t="s">
        <v>84</v>
      </c>
      <c r="B2" s="269" t="s">
        <v>86</v>
      </c>
    </row>
    <row r="3" ht="30" customHeight="1">
      <c r="A3" s="262" t="s">
        <v>85</v>
      </c>
    </row>
    <row r="4" spans="1:20" ht="18.75">
      <c r="A4" s="262" t="s">
        <v>69</v>
      </c>
      <c r="T4" s="45"/>
    </row>
    <row r="5" ht="19.5" thickBot="1">
      <c r="A5" s="260"/>
    </row>
    <row r="6" spans="1:20" s="72" customFormat="1" ht="23.25" customHeight="1">
      <c r="A6" s="70" t="s">
        <v>0</v>
      </c>
      <c r="B6" s="270" t="s">
        <v>1</v>
      </c>
      <c r="C6" s="271"/>
      <c r="D6" s="272"/>
      <c r="E6" s="270" t="s">
        <v>2</v>
      </c>
      <c r="F6" s="271"/>
      <c r="G6" s="272"/>
      <c r="H6" s="270" t="s">
        <v>3</v>
      </c>
      <c r="I6" s="271"/>
      <c r="J6" s="272"/>
      <c r="K6" s="273" t="s">
        <v>4</v>
      </c>
      <c r="L6" s="274"/>
      <c r="M6" s="70" t="s">
        <v>5</v>
      </c>
      <c r="N6" s="270" t="s">
        <v>6</v>
      </c>
      <c r="O6" s="271"/>
      <c r="P6" s="272"/>
      <c r="Q6" s="270" t="s">
        <v>7</v>
      </c>
      <c r="R6" s="271"/>
      <c r="S6" s="272"/>
      <c r="T6" s="71" t="s">
        <v>8</v>
      </c>
    </row>
    <row r="7" spans="1:20" s="79" customFormat="1" ht="24.75" customHeight="1">
      <c r="A7" s="29"/>
      <c r="B7" s="24" t="s">
        <v>10</v>
      </c>
      <c r="C7" s="48" t="s">
        <v>11</v>
      </c>
      <c r="D7" s="25" t="s">
        <v>9</v>
      </c>
      <c r="E7" s="24" t="s">
        <v>10</v>
      </c>
      <c r="F7" s="48" t="s">
        <v>11</v>
      </c>
      <c r="G7" s="25" t="s">
        <v>9</v>
      </c>
      <c r="H7" s="24" t="s">
        <v>10</v>
      </c>
      <c r="I7" s="48" t="s">
        <v>11</v>
      </c>
      <c r="J7" s="25" t="s">
        <v>9</v>
      </c>
      <c r="K7" s="73" t="s">
        <v>80</v>
      </c>
      <c r="L7" s="74" t="s">
        <v>9</v>
      </c>
      <c r="M7" s="29"/>
      <c r="N7" s="24" t="s">
        <v>82</v>
      </c>
      <c r="O7" s="75" t="s">
        <v>12</v>
      </c>
      <c r="P7" s="76" t="s">
        <v>9</v>
      </c>
      <c r="Q7" s="50" t="s">
        <v>13</v>
      </c>
      <c r="R7" s="51" t="s">
        <v>14</v>
      </c>
      <c r="S7" s="77" t="s">
        <v>9</v>
      </c>
      <c r="T7" s="78" t="s">
        <v>15</v>
      </c>
    </row>
    <row r="8" spans="1:20" s="79" customFormat="1" ht="15.75">
      <c r="A8" s="29"/>
      <c r="B8" s="24" t="s">
        <v>79</v>
      </c>
      <c r="C8" s="48" t="s">
        <v>16</v>
      </c>
      <c r="D8" s="25"/>
      <c r="E8" s="24" t="s">
        <v>79</v>
      </c>
      <c r="F8" s="48" t="s">
        <v>16</v>
      </c>
      <c r="G8" s="25"/>
      <c r="H8" s="24" t="s">
        <v>79</v>
      </c>
      <c r="I8" s="48" t="s">
        <v>16</v>
      </c>
      <c r="J8" s="25"/>
      <c r="K8" s="24"/>
      <c r="L8" s="25"/>
      <c r="M8" s="29"/>
      <c r="N8" s="24" t="s">
        <v>83</v>
      </c>
      <c r="O8" s="75" t="s">
        <v>17</v>
      </c>
      <c r="P8" s="25"/>
      <c r="Q8" s="50"/>
      <c r="R8" s="51" t="s">
        <v>16</v>
      </c>
      <c r="S8" s="77"/>
      <c r="T8" s="78" t="s">
        <v>19</v>
      </c>
    </row>
    <row r="9" spans="1:20" s="45" customFormat="1" ht="18.75" thickBot="1">
      <c r="A9" s="80" t="s">
        <v>20</v>
      </c>
      <c r="B9" s="24">
        <v>0</v>
      </c>
      <c r="C9" s="48"/>
      <c r="D9" s="25"/>
      <c r="E9" s="50"/>
      <c r="F9" s="51"/>
      <c r="G9" s="52"/>
      <c r="H9" s="50"/>
      <c r="I9" s="51"/>
      <c r="J9" s="52"/>
      <c r="K9" s="24"/>
      <c r="L9" s="25"/>
      <c r="M9" s="80" t="s">
        <v>20</v>
      </c>
      <c r="N9" s="24"/>
      <c r="O9" s="75"/>
      <c r="P9" s="25"/>
      <c r="Q9" s="50"/>
      <c r="R9" s="51"/>
      <c r="S9" s="77"/>
      <c r="T9" s="81" t="s">
        <v>81</v>
      </c>
    </row>
    <row r="10" spans="1:20" s="45" customFormat="1" ht="15.75">
      <c r="A10" s="82" t="s">
        <v>21</v>
      </c>
      <c r="B10" s="83"/>
      <c r="C10" s="84"/>
      <c r="D10" s="85"/>
      <c r="E10" s="53"/>
      <c r="F10" s="234"/>
      <c r="G10" s="85"/>
      <c r="H10" s="53"/>
      <c r="I10" s="54"/>
      <c r="J10" s="55"/>
      <c r="K10" s="83"/>
      <c r="L10" s="85"/>
      <c r="M10" s="82" t="s">
        <v>21</v>
      </c>
      <c r="N10" s="83"/>
      <c r="O10" s="86"/>
      <c r="P10" s="85"/>
      <c r="Q10" s="53"/>
      <c r="R10" s="54"/>
      <c r="S10" s="87"/>
      <c r="T10" s="88"/>
    </row>
    <row r="11" spans="1:20" ht="15.75">
      <c r="A11" s="89" t="s">
        <v>22</v>
      </c>
      <c r="B11" s="1">
        <v>4154583.97312895</v>
      </c>
      <c r="C11" s="2">
        <v>0.11798</v>
      </c>
      <c r="D11" s="19">
        <f>+B11*C11</f>
        <v>490157.81714975357</v>
      </c>
      <c r="E11" s="1"/>
      <c r="F11" s="263">
        <v>0</v>
      </c>
      <c r="G11" s="19">
        <f>+E11*F11</f>
        <v>0</v>
      </c>
      <c r="H11" s="91">
        <v>0</v>
      </c>
      <c r="I11" s="2">
        <v>0</v>
      </c>
      <c r="J11" s="90">
        <f>+H11*I11</f>
        <v>0</v>
      </c>
      <c r="K11" s="1">
        <f>+B11+E11+H11</f>
        <v>4154583.97312895</v>
      </c>
      <c r="L11" s="19">
        <f>+D11+G11+J11</f>
        <v>490157.81714975357</v>
      </c>
      <c r="M11" s="89" t="s">
        <v>22</v>
      </c>
      <c r="N11" s="1">
        <v>0</v>
      </c>
      <c r="O11" s="92">
        <v>0</v>
      </c>
      <c r="P11" s="19">
        <v>0</v>
      </c>
      <c r="Q11" s="1">
        <v>5037.80989286612</v>
      </c>
      <c r="R11" s="93">
        <v>10.83</v>
      </c>
      <c r="S11" s="19">
        <f>+Q11*R11</f>
        <v>54559.481139740084</v>
      </c>
      <c r="T11" s="222">
        <f>L11+P11+S11</f>
        <v>544717.2982894937</v>
      </c>
    </row>
    <row r="12" spans="1:20" s="98" customFormat="1" ht="20.25">
      <c r="A12" s="89" t="s">
        <v>23</v>
      </c>
      <c r="B12" s="4">
        <v>13949.115250585</v>
      </c>
      <c r="C12" s="5">
        <v>0.1532</v>
      </c>
      <c r="D12" s="94">
        <f>+B12*C12</f>
        <v>2137.004456389622</v>
      </c>
      <c r="E12" s="4">
        <v>48640.8451619683</v>
      </c>
      <c r="F12" s="264">
        <v>0.11798</v>
      </c>
      <c r="G12" s="94">
        <f>+E12*F12</f>
        <v>5738.646912209019</v>
      </c>
      <c r="H12" s="4">
        <v>155363.934092981</v>
      </c>
      <c r="I12" s="5">
        <v>0.0603</v>
      </c>
      <c r="J12" s="94">
        <f>+H12*I12</f>
        <v>9368.445225806756</v>
      </c>
      <c r="K12" s="4">
        <f>+B12+E12+H12</f>
        <v>217953.89450553432</v>
      </c>
      <c r="L12" s="94">
        <f>+D12+G12+J12</f>
        <v>17244.096594405397</v>
      </c>
      <c r="M12" s="95" t="s">
        <v>23</v>
      </c>
      <c r="N12" s="4">
        <v>0</v>
      </c>
      <c r="O12" s="96">
        <v>0</v>
      </c>
      <c r="P12" s="94">
        <v>0</v>
      </c>
      <c r="Q12" s="4">
        <v>119.659591587534</v>
      </c>
      <c r="R12" s="97">
        <v>18.82</v>
      </c>
      <c r="S12" s="94">
        <f>+Q12*R12</f>
        <v>2251.9935136773897</v>
      </c>
      <c r="T12" s="247">
        <f>L12+P12+S12</f>
        <v>19496.090108082786</v>
      </c>
    </row>
    <row r="13" spans="1:20" s="45" customFormat="1" ht="16.5" thickBot="1">
      <c r="A13" s="99" t="s">
        <v>24</v>
      </c>
      <c r="B13" s="18">
        <f>SUM(B11:B12)</f>
        <v>4168533.0883795354</v>
      </c>
      <c r="C13" s="7"/>
      <c r="D13" s="23">
        <f>SUM(D11:D12)</f>
        <v>492294.8216061432</v>
      </c>
      <c r="E13" s="6">
        <f>SUM(E11:E12)</f>
        <v>48640.8451619683</v>
      </c>
      <c r="F13" s="265"/>
      <c r="G13" s="239">
        <f>SUM(G11:G12)</f>
        <v>5738.646912209019</v>
      </c>
      <c r="H13" s="6">
        <f>SUM(H11:H12)</f>
        <v>155363.934092981</v>
      </c>
      <c r="I13" s="7"/>
      <c r="J13" s="239">
        <f>SUM(J11:J12)</f>
        <v>9368.445225806756</v>
      </c>
      <c r="K13" s="18">
        <f>+B13+E13+H13</f>
        <v>4372537.867634485</v>
      </c>
      <c r="L13" s="23">
        <f>+D13+G13+J13</f>
        <v>507401.9137441589</v>
      </c>
      <c r="M13" s="99" t="s">
        <v>24</v>
      </c>
      <c r="N13" s="18">
        <f>SUM(N11:N12)</f>
        <v>0</v>
      </c>
      <c r="O13" s="101"/>
      <c r="P13" s="23">
        <f>SUM(P11:P12)</f>
        <v>0</v>
      </c>
      <c r="Q13" s="6">
        <f>SUM(Q11:Q12)</f>
        <v>5157.469484453654</v>
      </c>
      <c r="R13" s="102"/>
      <c r="S13" s="239">
        <f>SUM(S11:S12)</f>
        <v>56811.47465341748</v>
      </c>
      <c r="T13" s="248">
        <f>+T11+T12</f>
        <v>564213.3883975764</v>
      </c>
    </row>
    <row r="14" spans="1:20" ht="6.75" customHeight="1" thickBot="1">
      <c r="A14" s="89"/>
      <c r="B14" s="1"/>
      <c r="C14" s="2"/>
      <c r="D14" s="19"/>
      <c r="E14" s="8"/>
      <c r="F14" s="263"/>
      <c r="G14" s="240"/>
      <c r="H14" s="60"/>
      <c r="I14" s="2"/>
      <c r="J14" s="103"/>
      <c r="K14" s="1"/>
      <c r="L14" s="19"/>
      <c r="M14" s="89"/>
      <c r="N14" s="1"/>
      <c r="O14" s="92"/>
      <c r="P14" s="19"/>
      <c r="Q14" s="8"/>
      <c r="R14" s="104"/>
      <c r="S14" s="103"/>
      <c r="T14" s="222"/>
    </row>
    <row r="15" spans="1:20" ht="15.75">
      <c r="A15" s="82" t="s">
        <v>25</v>
      </c>
      <c r="B15" s="20"/>
      <c r="C15" s="11"/>
      <c r="D15" s="21"/>
      <c r="E15" s="10"/>
      <c r="F15" s="266"/>
      <c r="G15" s="241"/>
      <c r="H15" s="61"/>
      <c r="I15" s="11"/>
      <c r="J15" s="105"/>
      <c r="K15" s="20"/>
      <c r="L15" s="21"/>
      <c r="M15" s="82" t="s">
        <v>25</v>
      </c>
      <c r="N15" s="20"/>
      <c r="O15" s="106"/>
      <c r="P15" s="21"/>
      <c r="Q15" s="10"/>
      <c r="R15" s="107"/>
      <c r="S15" s="105"/>
      <c r="T15" s="88"/>
    </row>
    <row r="16" spans="1:20" s="98" customFormat="1" ht="15.75">
      <c r="A16" s="89" t="s">
        <v>26</v>
      </c>
      <c r="B16" s="1">
        <v>37641.8796738298</v>
      </c>
      <c r="C16" s="2">
        <v>0.13067</v>
      </c>
      <c r="D16" s="19">
        <f>+B16*C16</f>
        <v>4918.66441697934</v>
      </c>
      <c r="E16" s="1">
        <v>181845.593180036</v>
      </c>
      <c r="F16" s="263">
        <v>0.11496</v>
      </c>
      <c r="G16" s="19">
        <f>+E16*F16</f>
        <v>20904.969391976938</v>
      </c>
      <c r="H16" s="1">
        <v>0</v>
      </c>
      <c r="I16" s="2"/>
      <c r="J16" s="19">
        <v>0</v>
      </c>
      <c r="K16" s="1">
        <f>+B16+E16+H16</f>
        <v>219487.4728538658</v>
      </c>
      <c r="L16" s="19">
        <f>+D16+G16+J16</f>
        <v>25823.633808956278</v>
      </c>
      <c r="M16" s="89" t="s">
        <v>26</v>
      </c>
      <c r="N16" s="1">
        <v>0</v>
      </c>
      <c r="O16" s="137">
        <v>0</v>
      </c>
      <c r="P16" s="19">
        <v>0</v>
      </c>
      <c r="Q16" s="1">
        <v>281.994088196294</v>
      </c>
      <c r="R16" s="93">
        <v>12.65</v>
      </c>
      <c r="S16" s="19">
        <f>+Q16*R16</f>
        <v>3567.225215683119</v>
      </c>
      <c r="T16" s="222">
        <f>L16+P16+S16</f>
        <v>29390.859024639398</v>
      </c>
    </row>
    <row r="17" spans="1:20" ht="15.75">
      <c r="A17" s="89" t="s">
        <v>27</v>
      </c>
      <c r="B17" s="1">
        <v>1370595.04931688</v>
      </c>
      <c r="C17" s="2">
        <v>0.09646</v>
      </c>
      <c r="D17" s="19">
        <f>+B17*C17</f>
        <v>132207.59845710624</v>
      </c>
      <c r="E17" s="1">
        <v>1163412.12151954</v>
      </c>
      <c r="F17" s="263">
        <v>0.06824</v>
      </c>
      <c r="G17" s="19">
        <f>+E17*F17</f>
        <v>79391.2431724934</v>
      </c>
      <c r="H17" s="1">
        <v>0</v>
      </c>
      <c r="I17" s="2"/>
      <c r="J17" s="19">
        <v>0</v>
      </c>
      <c r="K17" s="1">
        <f>+B17+E17+H17</f>
        <v>2534007.17083642</v>
      </c>
      <c r="L17" s="19">
        <f>+D17+G17+J17</f>
        <v>211598.84162959963</v>
      </c>
      <c r="M17" s="89" t="s">
        <v>27</v>
      </c>
      <c r="N17" s="1">
        <v>6820.09488045059</v>
      </c>
      <c r="O17" s="137">
        <v>9.034</v>
      </c>
      <c r="P17" s="19">
        <f>+N17*O17</f>
        <v>61612.73714999063</v>
      </c>
      <c r="Q17" s="1">
        <v>0</v>
      </c>
      <c r="R17" s="93">
        <v>0</v>
      </c>
      <c r="S17" s="19">
        <v>0</v>
      </c>
      <c r="T17" s="222">
        <f>L17+P17+S17</f>
        <v>273211.57877959026</v>
      </c>
    </row>
    <row r="18" spans="1:20" ht="15.75">
      <c r="A18" s="89" t="s">
        <v>28</v>
      </c>
      <c r="B18" s="1"/>
      <c r="C18" s="2"/>
      <c r="D18" s="19"/>
      <c r="E18" s="8"/>
      <c r="F18" s="263"/>
      <c r="G18" s="240"/>
      <c r="H18" s="60"/>
      <c r="I18" s="2"/>
      <c r="J18" s="103"/>
      <c r="K18" s="1"/>
      <c r="L18" s="19"/>
      <c r="M18" s="89" t="s">
        <v>28</v>
      </c>
      <c r="N18" s="1"/>
      <c r="O18" s="137"/>
      <c r="P18" s="19"/>
      <c r="Q18" s="8"/>
      <c r="R18" s="104"/>
      <c r="S18" s="103"/>
      <c r="T18" s="222"/>
    </row>
    <row r="19" spans="1:20" ht="15.75">
      <c r="A19" s="108" t="s">
        <v>29</v>
      </c>
      <c r="B19" s="1">
        <v>252180.358516129</v>
      </c>
      <c r="C19" s="2">
        <v>0.06618</v>
      </c>
      <c r="D19" s="19">
        <f>+B19*C19</f>
        <v>16689.29612659742</v>
      </c>
      <c r="E19" s="233"/>
      <c r="F19" s="263"/>
      <c r="G19" s="19"/>
      <c r="H19" s="1"/>
      <c r="I19" s="2"/>
      <c r="J19" s="19"/>
      <c r="K19" s="1">
        <f>+B19+E19+H19</f>
        <v>252180.358516129</v>
      </c>
      <c r="L19" s="19">
        <f>+D19+G19+J19</f>
        <v>16689.29612659742</v>
      </c>
      <c r="M19" s="108" t="s">
        <v>29</v>
      </c>
      <c r="N19" s="1">
        <v>567.2736</v>
      </c>
      <c r="O19" s="137">
        <v>11</v>
      </c>
      <c r="P19" s="19">
        <f>+N19*O19</f>
        <v>6240.009599999999</v>
      </c>
      <c r="Q19" s="1"/>
      <c r="R19" s="93"/>
      <c r="S19" s="19"/>
      <c r="T19" s="222">
        <f>L19+P19+S19</f>
        <v>22929.30572659742</v>
      </c>
    </row>
    <row r="20" spans="1:20" s="115" customFormat="1" ht="15.75">
      <c r="A20" s="108" t="s">
        <v>30</v>
      </c>
      <c r="B20" s="22">
        <v>142170.933390376</v>
      </c>
      <c r="C20" s="13">
        <v>0.06618</v>
      </c>
      <c r="D20" s="110">
        <f>+B20*C20</f>
        <v>9408.872371775085</v>
      </c>
      <c r="E20" s="12"/>
      <c r="F20" s="267"/>
      <c r="G20" s="242"/>
      <c r="H20" s="111"/>
      <c r="I20" s="13"/>
      <c r="J20" s="112"/>
      <c r="K20" s="22">
        <f>+B20+E20+H20</f>
        <v>142170.933390376</v>
      </c>
      <c r="L20" s="110">
        <f>+D20+G20+J20</f>
        <v>9408.872371775085</v>
      </c>
      <c r="M20" s="108" t="s">
        <v>30</v>
      </c>
      <c r="N20" s="22">
        <v>341.628</v>
      </c>
      <c r="O20" s="195">
        <v>10.68</v>
      </c>
      <c r="P20" s="110">
        <f>+N20*O20</f>
        <v>3648.58704</v>
      </c>
      <c r="Q20" s="12"/>
      <c r="R20" s="114"/>
      <c r="S20" s="112"/>
      <c r="T20" s="249">
        <f>L20+P20+S20</f>
        <v>13057.459411775086</v>
      </c>
    </row>
    <row r="21" spans="1:20" ht="20.25">
      <c r="A21" s="89" t="s">
        <v>31</v>
      </c>
      <c r="B21" s="4">
        <f>SUM(B19:B20)</f>
        <v>394351.291906505</v>
      </c>
      <c r="C21" s="5"/>
      <c r="D21" s="94">
        <f>SUM(D19:D20)</f>
        <v>26098.168498372506</v>
      </c>
      <c r="E21" s="15"/>
      <c r="F21" s="264"/>
      <c r="G21" s="243"/>
      <c r="H21" s="116"/>
      <c r="I21" s="5"/>
      <c r="J21" s="117"/>
      <c r="K21" s="4">
        <f>+B21+E21+H21</f>
        <v>394351.291906505</v>
      </c>
      <c r="L21" s="94">
        <f>+D21+G21+J21</f>
        <v>26098.168498372506</v>
      </c>
      <c r="M21" s="95" t="s">
        <v>31</v>
      </c>
      <c r="N21" s="4">
        <f>SUM(N19:N20)</f>
        <v>908.9015999999999</v>
      </c>
      <c r="O21" s="189"/>
      <c r="P21" s="94">
        <f>SUM(P19:P20)</f>
        <v>9888.59664</v>
      </c>
      <c r="Q21" s="15"/>
      <c r="R21" s="118"/>
      <c r="S21" s="117"/>
      <c r="T21" s="247">
        <f>+T19+T20</f>
        <v>35986.7651383725</v>
      </c>
    </row>
    <row r="22" spans="1:20" ht="6" customHeight="1">
      <c r="A22" s="89"/>
      <c r="B22" s="1"/>
      <c r="C22" s="2"/>
      <c r="D22" s="19"/>
      <c r="E22" s="8"/>
      <c r="F22" s="263"/>
      <c r="G22" s="240"/>
      <c r="H22" s="60"/>
      <c r="I22" s="2"/>
      <c r="J22" s="103"/>
      <c r="K22" s="1"/>
      <c r="L22" s="19"/>
      <c r="M22" s="89"/>
      <c r="N22" s="1"/>
      <c r="O22" s="137"/>
      <c r="P22" s="19"/>
      <c r="Q22" s="8"/>
      <c r="R22" s="104"/>
      <c r="S22" s="103"/>
      <c r="T22" s="222"/>
    </row>
    <row r="23" spans="1:20" s="45" customFormat="1" ht="16.5" thickBot="1">
      <c r="A23" s="99" t="s">
        <v>24</v>
      </c>
      <c r="B23" s="18">
        <f>+B16+B17+B21</f>
        <v>1802588.220897215</v>
      </c>
      <c r="C23" s="7"/>
      <c r="D23" s="23">
        <f>+D16+D17+D21</f>
        <v>163224.4313724581</v>
      </c>
      <c r="E23" s="6">
        <f>+E16+E17+E21</f>
        <v>1345257.714699576</v>
      </c>
      <c r="F23" s="265"/>
      <c r="G23" s="23">
        <f>+G16+G17+G21</f>
        <v>100296.21256447033</v>
      </c>
      <c r="H23" s="119"/>
      <c r="I23" s="7"/>
      <c r="J23" s="120"/>
      <c r="K23" s="18">
        <f>+B23+E23+H23</f>
        <v>3147845.935596791</v>
      </c>
      <c r="L23" s="23">
        <f>+D23+G23+J23</f>
        <v>263520.6439369284</v>
      </c>
      <c r="M23" s="99" t="s">
        <v>24</v>
      </c>
      <c r="N23" s="18">
        <f>+N16+N17+N21</f>
        <v>7728.99648045059</v>
      </c>
      <c r="O23" s="191"/>
      <c r="P23" s="23">
        <f>+P16+P17+P21</f>
        <v>71501.33378999063</v>
      </c>
      <c r="Q23" s="6">
        <f>+Q16+Q17+Q21</f>
        <v>281.994088196294</v>
      </c>
      <c r="R23" s="102"/>
      <c r="S23" s="23">
        <f>+S16+S17+S21</f>
        <v>3567.225215683119</v>
      </c>
      <c r="T23" s="248">
        <f>+T16+T17+T21</f>
        <v>338589.20294260216</v>
      </c>
    </row>
    <row r="24" spans="1:20" ht="5.25" customHeight="1" thickBot="1">
      <c r="A24" s="89"/>
      <c r="B24" s="1"/>
      <c r="C24" s="2"/>
      <c r="D24" s="19"/>
      <c r="E24" s="8"/>
      <c r="F24" s="263"/>
      <c r="G24" s="19"/>
      <c r="H24" s="60"/>
      <c r="I24" s="2"/>
      <c r="J24" s="103"/>
      <c r="K24" s="1"/>
      <c r="L24" s="19"/>
      <c r="M24" s="89"/>
      <c r="N24" s="1"/>
      <c r="O24" s="137"/>
      <c r="P24" s="19"/>
      <c r="Q24" s="8"/>
      <c r="R24" s="104"/>
      <c r="S24" s="19"/>
      <c r="T24" s="222"/>
    </row>
    <row r="25" spans="1:20" ht="15.75">
      <c r="A25" s="82" t="s">
        <v>32</v>
      </c>
      <c r="B25" s="20"/>
      <c r="C25" s="11"/>
      <c r="D25" s="21"/>
      <c r="E25" s="10"/>
      <c r="F25" s="266"/>
      <c r="G25" s="21"/>
      <c r="H25" s="61"/>
      <c r="I25" s="11"/>
      <c r="J25" s="105"/>
      <c r="K25" s="20"/>
      <c r="L25" s="21"/>
      <c r="M25" s="82" t="s">
        <v>32</v>
      </c>
      <c r="N25" s="20"/>
      <c r="O25" s="193"/>
      <c r="P25" s="21"/>
      <c r="Q25" s="10"/>
      <c r="R25" s="107"/>
      <c r="S25" s="21"/>
      <c r="T25" s="88"/>
    </row>
    <row r="26" spans="1:20" s="98" customFormat="1" ht="15.75">
      <c r="A26" s="89" t="s">
        <v>33</v>
      </c>
      <c r="B26" s="1">
        <v>177854.455281531</v>
      </c>
      <c r="C26" s="2">
        <v>0.08426</v>
      </c>
      <c r="D26" s="19">
        <f>+B26*C26</f>
        <v>14986.016402021802</v>
      </c>
      <c r="E26" s="1">
        <v>83995.7074427654</v>
      </c>
      <c r="F26" s="263">
        <v>0.06436</v>
      </c>
      <c r="G26" s="19">
        <f>+E26*F26</f>
        <v>5405.963731016382</v>
      </c>
      <c r="H26" s="1"/>
      <c r="I26" s="2"/>
      <c r="J26" s="19"/>
      <c r="K26" s="1">
        <f>+B26+E26+H26</f>
        <v>261850.1627242964</v>
      </c>
      <c r="L26" s="19">
        <f>+D26+G26+J26</f>
        <v>20391.98013303818</v>
      </c>
      <c r="M26" s="89" t="s">
        <v>33</v>
      </c>
      <c r="N26" s="1">
        <v>914.19348545284</v>
      </c>
      <c r="O26" s="137">
        <v>6.442</v>
      </c>
      <c r="P26" s="19">
        <f>+N26*O26</f>
        <v>5889.234433287195</v>
      </c>
      <c r="Q26" s="1">
        <v>261850.162724297</v>
      </c>
      <c r="R26" s="93"/>
      <c r="S26" s="19"/>
      <c r="T26" s="222">
        <f>L26+P26+S26</f>
        <v>26281.214566325376</v>
      </c>
    </row>
    <row r="27" spans="1:20" s="98" customFormat="1" ht="15.75">
      <c r="A27" s="89" t="s">
        <v>34</v>
      </c>
      <c r="B27" s="1">
        <v>512943.913460219</v>
      </c>
      <c r="C27" s="2">
        <v>0.06006</v>
      </c>
      <c r="D27" s="19">
        <f>+B27*C27</f>
        <v>30807.411442420755</v>
      </c>
      <c r="E27" s="1"/>
      <c r="F27" s="235"/>
      <c r="G27" s="19"/>
      <c r="H27" s="1"/>
      <c r="I27" s="2"/>
      <c r="J27" s="19"/>
      <c r="K27" s="1">
        <f>+B27+E27+H27</f>
        <v>512943.913460219</v>
      </c>
      <c r="L27" s="19">
        <f>+D27+G27+J27</f>
        <v>30807.411442420755</v>
      </c>
      <c r="M27" s="89" t="s">
        <v>34</v>
      </c>
      <c r="N27" s="1">
        <v>1364.6665921033</v>
      </c>
      <c r="O27" s="137">
        <v>10.369</v>
      </c>
      <c r="P27" s="19">
        <f>+N27*O27</f>
        <v>14150.227893519117</v>
      </c>
      <c r="Q27" s="1"/>
      <c r="R27" s="93"/>
      <c r="S27" s="19"/>
      <c r="T27" s="222">
        <f>L27+P27+S27</f>
        <v>44957.63933593987</v>
      </c>
    </row>
    <row r="28" spans="1:20" s="98" customFormat="1" ht="15.75">
      <c r="A28" s="89" t="s">
        <v>35</v>
      </c>
      <c r="B28" s="1"/>
      <c r="C28" s="2"/>
      <c r="D28" s="19"/>
      <c r="E28" s="1"/>
      <c r="F28" s="235"/>
      <c r="G28" s="19"/>
      <c r="H28" s="1"/>
      <c r="I28" s="2"/>
      <c r="J28" s="19"/>
      <c r="K28" s="1"/>
      <c r="L28" s="19"/>
      <c r="M28" s="89" t="s">
        <v>35</v>
      </c>
      <c r="N28" s="1"/>
      <c r="O28" s="137"/>
      <c r="P28" s="19"/>
      <c r="Q28" s="91"/>
      <c r="R28" s="93"/>
      <c r="S28" s="19"/>
      <c r="T28" s="222"/>
    </row>
    <row r="29" spans="1:20" s="98" customFormat="1" ht="15.75">
      <c r="A29" s="108" t="s">
        <v>29</v>
      </c>
      <c r="B29" s="1">
        <v>57914.8830200065</v>
      </c>
      <c r="C29" s="2">
        <v>0.06067</v>
      </c>
      <c r="D29" s="19">
        <f>+B29*C29</f>
        <v>3513.6959528237944</v>
      </c>
      <c r="E29" s="1"/>
      <c r="F29" s="235"/>
      <c r="G29" s="19"/>
      <c r="H29" s="1"/>
      <c r="I29" s="2"/>
      <c r="J29" s="19"/>
      <c r="K29" s="1">
        <f>+B29+E29+H29</f>
        <v>57914.8830200065</v>
      </c>
      <c r="L29" s="19">
        <f>+D29+G29+J29</f>
        <v>3513.6959528237944</v>
      </c>
      <c r="M29" s="108" t="s">
        <v>29</v>
      </c>
      <c r="N29" s="1">
        <v>165.7752</v>
      </c>
      <c r="O29" s="137">
        <v>9.886</v>
      </c>
      <c r="P29" s="19">
        <f>+N29*O29</f>
        <v>1638.8536272</v>
      </c>
      <c r="Q29" s="91"/>
      <c r="R29" s="93"/>
      <c r="S29" s="19"/>
      <c r="T29" s="222">
        <f>L29+P29+S29</f>
        <v>5152.549580023794</v>
      </c>
    </row>
    <row r="30" spans="1:20" s="115" customFormat="1" ht="15.75">
      <c r="A30" s="108" t="s">
        <v>30</v>
      </c>
      <c r="B30" s="22">
        <v>175276.787531613</v>
      </c>
      <c r="C30" s="13">
        <v>0.06067</v>
      </c>
      <c r="D30" s="110">
        <f>+B30*C30</f>
        <v>10634.04269954296</v>
      </c>
      <c r="E30" s="12"/>
      <c r="F30" s="237"/>
      <c r="G30" s="242"/>
      <c r="H30" s="111"/>
      <c r="I30" s="13"/>
      <c r="J30" s="112"/>
      <c r="K30" s="22">
        <f>+B30+E30+H30</f>
        <v>175276.787531613</v>
      </c>
      <c r="L30" s="110">
        <f>+D30+G30+J30</f>
        <v>10634.04269954296</v>
      </c>
      <c r="M30" s="108" t="s">
        <v>30</v>
      </c>
      <c r="N30" s="22">
        <v>275.928</v>
      </c>
      <c r="O30" s="195">
        <v>9.565999999999999</v>
      </c>
      <c r="P30" s="110">
        <f>+N30*O30</f>
        <v>2639.527248</v>
      </c>
      <c r="Q30" s="111"/>
      <c r="R30" s="114"/>
      <c r="S30" s="112"/>
      <c r="T30" s="249">
        <f>L30+P30+S30</f>
        <v>13273.569947542961</v>
      </c>
    </row>
    <row r="31" spans="1:20" s="98" customFormat="1" ht="15.75">
      <c r="A31" s="89" t="s">
        <v>31</v>
      </c>
      <c r="B31" s="1">
        <f>SUM(B29:B30)</f>
        <v>233191.6705516195</v>
      </c>
      <c r="C31" s="2"/>
      <c r="D31" s="19">
        <f>SUM(D29:D30)</f>
        <v>14147.738652366756</v>
      </c>
      <c r="E31" s="1"/>
      <c r="F31" s="235"/>
      <c r="G31" s="19"/>
      <c r="H31" s="1"/>
      <c r="I31" s="2"/>
      <c r="J31" s="19"/>
      <c r="K31" s="1">
        <f>+B31+E31+H31</f>
        <v>233191.6705516195</v>
      </c>
      <c r="L31" s="19">
        <f>+D31+G31+J31</f>
        <v>14147.738652366756</v>
      </c>
      <c r="M31" s="89" t="s">
        <v>31</v>
      </c>
      <c r="N31" s="1">
        <f>SUM(N29:N30)</f>
        <v>441.70320000000004</v>
      </c>
      <c r="O31" s="137"/>
      <c r="P31" s="19">
        <f>SUM(P29:P30)</f>
        <v>4278.3808751999995</v>
      </c>
      <c r="Q31" s="91"/>
      <c r="R31" s="93"/>
      <c r="S31" s="19"/>
      <c r="T31" s="222">
        <f>+T29+T30</f>
        <v>18426.119527566756</v>
      </c>
    </row>
    <row r="32" spans="1:20" ht="15.75">
      <c r="A32" s="89" t="s">
        <v>36</v>
      </c>
      <c r="B32" s="1"/>
      <c r="C32" s="2"/>
      <c r="D32" s="19"/>
      <c r="E32" s="8"/>
      <c r="F32" s="235"/>
      <c r="G32" s="19"/>
      <c r="H32" s="60"/>
      <c r="I32" s="2"/>
      <c r="J32" s="103"/>
      <c r="K32" s="1"/>
      <c r="L32" s="19"/>
      <c r="M32" s="89" t="s">
        <v>36</v>
      </c>
      <c r="N32" s="1"/>
      <c r="O32" s="137"/>
      <c r="P32" s="19"/>
      <c r="Q32" s="8"/>
      <c r="R32" s="104"/>
      <c r="S32" s="19"/>
      <c r="T32" s="222"/>
    </row>
    <row r="33" spans="1:20" ht="15.75">
      <c r="A33" s="108" t="s">
        <v>29</v>
      </c>
      <c r="B33" s="1">
        <v>213089.891206452</v>
      </c>
      <c r="C33" s="2">
        <v>0.05996</v>
      </c>
      <c r="D33" s="19">
        <f>+B33*C33</f>
        <v>12776.869876738863</v>
      </c>
      <c r="E33" s="8"/>
      <c r="F33" s="235"/>
      <c r="G33" s="19"/>
      <c r="H33" s="60"/>
      <c r="I33" s="2"/>
      <c r="J33" s="103"/>
      <c r="K33" s="1">
        <f>+B33+E33+H33</f>
        <v>213089.891206452</v>
      </c>
      <c r="L33" s="19">
        <f>+D33+G33+J33</f>
        <v>12776.869876738863</v>
      </c>
      <c r="M33" s="108" t="s">
        <v>29</v>
      </c>
      <c r="N33" s="1">
        <v>550.7677</v>
      </c>
      <c r="O33" s="137">
        <v>6.4559999999999995</v>
      </c>
      <c r="P33" s="19">
        <f>+N33*O33</f>
        <v>3555.7562712</v>
      </c>
      <c r="Q33" s="8"/>
      <c r="R33" s="104"/>
      <c r="S33" s="19"/>
      <c r="T33" s="222">
        <f>L33+P33+S33</f>
        <v>16332.626147938863</v>
      </c>
    </row>
    <row r="34" spans="1:20" s="115" customFormat="1" ht="15.75">
      <c r="A34" s="108" t="s">
        <v>30</v>
      </c>
      <c r="B34" s="22">
        <v>486362.67566443</v>
      </c>
      <c r="C34" s="13">
        <v>0.05996</v>
      </c>
      <c r="D34" s="110">
        <f>+B34*C34</f>
        <v>29162.306032839224</v>
      </c>
      <c r="E34" s="12"/>
      <c r="F34" s="237"/>
      <c r="G34" s="110"/>
      <c r="H34" s="111"/>
      <c r="I34" s="13"/>
      <c r="J34" s="112"/>
      <c r="K34" s="22">
        <f>+B34+E34+H34</f>
        <v>486362.67566443</v>
      </c>
      <c r="L34" s="110">
        <f>+D34+G34+J34</f>
        <v>29162.306032839224</v>
      </c>
      <c r="M34" s="108" t="s">
        <v>30</v>
      </c>
      <c r="N34" s="22">
        <v>1053.45708292047</v>
      </c>
      <c r="O34" s="195">
        <v>6.135999999999999</v>
      </c>
      <c r="P34" s="110">
        <f>+N34*O34</f>
        <v>6464.012660800003</v>
      </c>
      <c r="Q34" s="12"/>
      <c r="R34" s="114"/>
      <c r="S34" s="110"/>
      <c r="T34" s="249">
        <f>L34+P34+S34</f>
        <v>35626.31869363923</v>
      </c>
    </row>
    <row r="35" spans="1:20" ht="15.75">
      <c r="A35" s="89" t="s">
        <v>31</v>
      </c>
      <c r="B35" s="1">
        <f>SUM(B33:B34)</f>
        <v>699452.5668708821</v>
      </c>
      <c r="C35" s="2"/>
      <c r="D35" s="19">
        <f>SUM(D33:D34)</f>
        <v>41939.17590957809</v>
      </c>
      <c r="E35" s="8"/>
      <c r="F35" s="235"/>
      <c r="G35" s="19"/>
      <c r="H35" s="60"/>
      <c r="I35" s="2"/>
      <c r="J35" s="103"/>
      <c r="K35" s="1">
        <f>+B35+E35+H35</f>
        <v>699452.5668708821</v>
      </c>
      <c r="L35" s="19">
        <f>+D35+G35+J35</f>
        <v>41939.17590957809</v>
      </c>
      <c r="M35" s="89" t="s">
        <v>31</v>
      </c>
      <c r="N35" s="1">
        <f>SUM(N33:N34)</f>
        <v>1604.2247829204698</v>
      </c>
      <c r="O35" s="137"/>
      <c r="P35" s="19">
        <f>SUM(P33:P34)</f>
        <v>10019.768932000003</v>
      </c>
      <c r="Q35" s="91"/>
      <c r="R35" s="123"/>
      <c r="S35" s="19"/>
      <c r="T35" s="222">
        <f>+T33+T34</f>
        <v>51958.94484157809</v>
      </c>
    </row>
    <row r="36" spans="1:20" s="45" customFormat="1" ht="21">
      <c r="A36" s="89" t="s">
        <v>74</v>
      </c>
      <c r="B36" s="24">
        <f>+B31+B35</f>
        <v>932644.2374225016</v>
      </c>
      <c r="C36" s="17"/>
      <c r="D36" s="25">
        <f>+D31+D35</f>
        <v>56086.91456194484</v>
      </c>
      <c r="E36" s="16"/>
      <c r="F36" s="238"/>
      <c r="G36" s="244"/>
      <c r="H36" s="50"/>
      <c r="I36" s="17"/>
      <c r="J36" s="124">
        <v>1</v>
      </c>
      <c r="K36" s="24">
        <f>+K31+K35</f>
        <v>932644.2374225016</v>
      </c>
      <c r="L36" s="25">
        <f>+L31+L35</f>
        <v>56086.91456194484</v>
      </c>
      <c r="M36" s="89" t="s">
        <v>75</v>
      </c>
      <c r="N36" s="16">
        <f>+N31+N35</f>
        <v>2045.9279829204697</v>
      </c>
      <c r="O36" s="48"/>
      <c r="P36" s="25">
        <f>+P31+P35</f>
        <v>14298.149807200003</v>
      </c>
      <c r="Q36" s="50"/>
      <c r="R36" s="51"/>
      <c r="S36" s="77"/>
      <c r="T36" s="222">
        <f>L36+P36+S36</f>
        <v>70385.06436914485</v>
      </c>
    </row>
    <row r="37" spans="1:20" ht="5.25" customHeight="1">
      <c r="A37" s="89"/>
      <c r="B37" s="1"/>
      <c r="C37" s="2"/>
      <c r="D37" s="19"/>
      <c r="E37" s="8"/>
      <c r="F37" s="235"/>
      <c r="G37" s="240"/>
      <c r="H37" s="60"/>
      <c r="I37" s="2"/>
      <c r="J37" s="103"/>
      <c r="K37" s="1"/>
      <c r="L37" s="19"/>
      <c r="M37" s="89"/>
      <c r="N37" s="1"/>
      <c r="O37" s="137"/>
      <c r="P37" s="19"/>
      <c r="Q37" s="60"/>
      <c r="R37" s="104"/>
      <c r="S37" s="103"/>
      <c r="T37" s="222"/>
    </row>
    <row r="38" spans="1:20" ht="17.25">
      <c r="A38" s="89" t="s">
        <v>37</v>
      </c>
      <c r="B38" s="4">
        <v>1814317.632</v>
      </c>
      <c r="C38" s="5">
        <v>0.06228</v>
      </c>
      <c r="D38" s="94">
        <f>+B38*C38</f>
        <v>112995.70212096</v>
      </c>
      <c r="E38" s="15"/>
      <c r="F38" s="236"/>
      <c r="G38" s="94"/>
      <c r="H38" s="116"/>
      <c r="I38" s="5"/>
      <c r="J38" s="117"/>
      <c r="K38" s="4">
        <f>+B38+E38+H38</f>
        <v>1814317.632</v>
      </c>
      <c r="L38" s="94">
        <f>+D38+G38+J38</f>
        <v>112995.70212096</v>
      </c>
      <c r="M38" s="127" t="s">
        <v>29</v>
      </c>
      <c r="N38" s="1">
        <v>2726.976</v>
      </c>
      <c r="O38" s="137">
        <v>0</v>
      </c>
      <c r="P38" s="19">
        <f>+N38*O38</f>
        <v>0</v>
      </c>
      <c r="Q38" s="15">
        <v>0.024</v>
      </c>
      <c r="R38" s="258">
        <v>20700</v>
      </c>
      <c r="S38" s="94">
        <f>+Q38*R38</f>
        <v>496.8</v>
      </c>
      <c r="T38" s="222">
        <f>L38+P38+S38</f>
        <v>113492.50212096001</v>
      </c>
    </row>
    <row r="39" spans="1:20" ht="9.75" customHeight="1">
      <c r="A39" s="89"/>
      <c r="B39" s="4"/>
      <c r="C39" s="5"/>
      <c r="D39" s="94"/>
      <c r="E39" s="15"/>
      <c r="F39" s="236"/>
      <c r="G39" s="94"/>
      <c r="H39" s="116"/>
      <c r="I39" s="5"/>
      <c r="J39" s="117"/>
      <c r="K39" s="4"/>
      <c r="L39" s="94"/>
      <c r="M39" s="127"/>
      <c r="N39" s="4"/>
      <c r="O39" s="189"/>
      <c r="P39" s="94"/>
      <c r="Q39" s="15"/>
      <c r="R39" s="97"/>
      <c r="S39" s="94"/>
      <c r="T39" s="222"/>
    </row>
    <row r="40" spans="1:20" s="45" customFormat="1" ht="16.5" thickBot="1">
      <c r="A40" s="99" t="s">
        <v>38</v>
      </c>
      <c r="B40" s="18">
        <f>+B26+B27+B36+B38</f>
        <v>3437760.2381642517</v>
      </c>
      <c r="C40" s="7"/>
      <c r="D40" s="23">
        <f>+D26+D27+D36+D38</f>
        <v>214876.0445273474</v>
      </c>
      <c r="E40" s="6">
        <f>+E26+E27+E36+E38</f>
        <v>83995.7074427654</v>
      </c>
      <c r="F40" s="7"/>
      <c r="G40" s="23">
        <f>+G26+G27+G36+G38</f>
        <v>5405.963731016382</v>
      </c>
      <c r="H40" s="119"/>
      <c r="I40" s="7"/>
      <c r="J40" s="120"/>
      <c r="K40" s="18">
        <f>+K26+K27+K36+K38</f>
        <v>3521755.945607017</v>
      </c>
      <c r="L40" s="23">
        <f>+L26+L27+L36+L38</f>
        <v>220282.00825836378</v>
      </c>
      <c r="M40" s="99" t="e">
        <f>+M26+M27+M36+M38</f>
        <v>#VALUE!</v>
      </c>
      <c r="N40" s="128">
        <f>+N26+N27+N36+N38</f>
        <v>7051.764060476609</v>
      </c>
      <c r="O40" s="191"/>
      <c r="P40" s="23">
        <f>+P26+P27+P36+P38</f>
        <v>34337.61213400631</v>
      </c>
      <c r="Q40" s="245">
        <f>+Q26+Q27+Q36+Q38</f>
        <v>261850.186724297</v>
      </c>
      <c r="R40" s="102"/>
      <c r="S40" s="246">
        <f>+S26+S27+S36+S38</f>
        <v>496.8</v>
      </c>
      <c r="T40" s="248">
        <f>L40+P40+S40</f>
        <v>255116.42039237008</v>
      </c>
    </row>
    <row r="41" spans="1:20" ht="6" customHeight="1" thickBot="1">
      <c r="A41" s="89"/>
      <c r="B41" s="1"/>
      <c r="C41" s="2"/>
      <c r="D41" s="19"/>
      <c r="E41" s="8"/>
      <c r="F41" s="2"/>
      <c r="G41" s="240"/>
      <c r="H41" s="60"/>
      <c r="I41" s="2"/>
      <c r="J41" s="103"/>
      <c r="K41" s="1"/>
      <c r="L41" s="19"/>
      <c r="M41" s="89"/>
      <c r="N41" s="1"/>
      <c r="O41" s="137"/>
      <c r="P41" s="19"/>
      <c r="Q41" s="60"/>
      <c r="R41" s="104"/>
      <c r="S41" s="103"/>
      <c r="T41" s="222"/>
    </row>
    <row r="42" spans="1:20" ht="15.75">
      <c r="A42" s="82" t="s">
        <v>39</v>
      </c>
      <c r="B42" s="20"/>
      <c r="C42" s="11"/>
      <c r="D42" s="21"/>
      <c r="E42" s="10"/>
      <c r="F42" s="11"/>
      <c r="G42" s="241"/>
      <c r="H42" s="61"/>
      <c r="I42" s="11"/>
      <c r="J42" s="105"/>
      <c r="K42" s="20"/>
      <c r="L42" s="21"/>
      <c r="M42" s="82" t="s">
        <v>39</v>
      </c>
      <c r="N42" s="20"/>
      <c r="O42" s="193"/>
      <c r="P42" s="21"/>
      <c r="Q42" s="61"/>
      <c r="R42" s="107"/>
      <c r="S42" s="105"/>
      <c r="T42" s="88"/>
    </row>
    <row r="43" spans="1:20" ht="15.75">
      <c r="A43" s="89" t="s">
        <v>40</v>
      </c>
      <c r="B43" s="1"/>
      <c r="C43" s="2"/>
      <c r="D43" s="19"/>
      <c r="E43" s="8"/>
      <c r="F43" s="2"/>
      <c r="G43" s="240"/>
      <c r="H43" s="60"/>
      <c r="I43" s="2"/>
      <c r="J43" s="103"/>
      <c r="K43" s="1"/>
      <c r="L43" s="19"/>
      <c r="M43" s="89" t="s">
        <v>40</v>
      </c>
      <c r="N43" s="1"/>
      <c r="O43" s="137"/>
      <c r="P43" s="19"/>
      <c r="Q43" s="60"/>
      <c r="R43" s="104"/>
      <c r="S43" s="103"/>
      <c r="T43" s="222"/>
    </row>
    <row r="44" spans="1:20" ht="15.75">
      <c r="A44" s="108" t="s">
        <v>29</v>
      </c>
      <c r="B44" s="1">
        <v>124527.440923009</v>
      </c>
      <c r="C44" s="2">
        <v>0.06213</v>
      </c>
      <c r="D44" s="19">
        <f>+B44*C44</f>
        <v>7736.889904546549</v>
      </c>
      <c r="E44" s="8"/>
      <c r="F44" s="2"/>
      <c r="G44" s="240"/>
      <c r="H44" s="60"/>
      <c r="I44" s="2"/>
      <c r="J44" s="103"/>
      <c r="K44" s="1">
        <f>+B44+E44+H44</f>
        <v>124527.440923009</v>
      </c>
      <c r="L44" s="19">
        <f>+D44+G44+J44</f>
        <v>7736.889904546549</v>
      </c>
      <c r="M44" s="108" t="s">
        <v>29</v>
      </c>
      <c r="N44" s="1">
        <v>336.76103400936</v>
      </c>
      <c r="O44" s="137">
        <v>10.256</v>
      </c>
      <c r="P44" s="19">
        <f>+N44*O44</f>
        <v>3453.821164799996</v>
      </c>
      <c r="Q44" s="60"/>
      <c r="R44" s="104"/>
      <c r="S44" s="103"/>
      <c r="T44" s="222">
        <f>L44+P44+S44</f>
        <v>11190.711069346544</v>
      </c>
    </row>
    <row r="45" spans="1:20" s="115" customFormat="1" ht="15.75">
      <c r="A45" s="108" t="s">
        <v>30</v>
      </c>
      <c r="B45" s="22">
        <v>72840.822775</v>
      </c>
      <c r="C45" s="13">
        <v>0.06213</v>
      </c>
      <c r="D45" s="110">
        <f>+B45*C45</f>
        <v>4525.600319010749</v>
      </c>
      <c r="E45" s="12"/>
      <c r="F45" s="13"/>
      <c r="G45" s="242"/>
      <c r="H45" s="111"/>
      <c r="I45" s="13"/>
      <c r="J45" s="112"/>
      <c r="K45" s="22">
        <f>+B45+E45+H45</f>
        <v>72840.822775</v>
      </c>
      <c r="L45" s="110">
        <f>+D45+G45+J45</f>
        <v>4525.600319010749</v>
      </c>
      <c r="M45" s="108" t="s">
        <v>30</v>
      </c>
      <c r="N45" s="22">
        <v>188.2534</v>
      </c>
      <c r="O45" s="195">
        <v>9.936</v>
      </c>
      <c r="P45" s="110">
        <f>+N45*O45</f>
        <v>1870.4857824</v>
      </c>
      <c r="Q45" s="111"/>
      <c r="R45" s="114"/>
      <c r="S45" s="112"/>
      <c r="T45" s="249">
        <f>L45+P45+S45</f>
        <v>6396.0861014107495</v>
      </c>
    </row>
    <row r="46" spans="1:20" ht="15.75">
      <c r="A46" s="89" t="s">
        <v>31</v>
      </c>
      <c r="B46" s="1">
        <f>SUM(B44:B45)</f>
        <v>197368.263698009</v>
      </c>
      <c r="C46" s="2"/>
      <c r="D46" s="19">
        <f>SUM(D44:D45)</f>
        <v>12262.490223557299</v>
      </c>
      <c r="E46" s="8"/>
      <c r="F46" s="2"/>
      <c r="G46" s="240"/>
      <c r="H46" s="60"/>
      <c r="I46" s="2"/>
      <c r="J46" s="103"/>
      <c r="K46" s="1">
        <f>+B46+E46+H46</f>
        <v>197368.263698009</v>
      </c>
      <c r="L46" s="19">
        <f>+D46+G46+J46</f>
        <v>12262.490223557299</v>
      </c>
      <c r="M46" s="89" t="s">
        <v>31</v>
      </c>
      <c r="N46" s="1">
        <f>SUM(N44:N45)</f>
        <v>525.01443400936</v>
      </c>
      <c r="O46" s="137"/>
      <c r="P46" s="19">
        <f>SUM(P44:P45)</f>
        <v>5324.306947199996</v>
      </c>
      <c r="Q46" s="60"/>
      <c r="R46" s="104"/>
      <c r="S46" s="103"/>
      <c r="T46" s="222">
        <f>+T44+T45</f>
        <v>17586.797170757294</v>
      </c>
    </row>
    <row r="47" spans="1:20" s="115" customFormat="1" ht="15.75">
      <c r="A47" s="89" t="s">
        <v>76</v>
      </c>
      <c r="B47" s="22">
        <v>115739.969512073</v>
      </c>
      <c r="C47" s="13">
        <v>0.21860999999999997</v>
      </c>
      <c r="D47" s="110">
        <f>+B47*C47</f>
        <v>25301.914735034276</v>
      </c>
      <c r="E47" s="12"/>
      <c r="F47" s="13"/>
      <c r="G47" s="242"/>
      <c r="H47" s="111"/>
      <c r="I47" s="13"/>
      <c r="J47" s="112"/>
      <c r="K47" s="22">
        <f>+B47+E47+H47</f>
        <v>115739.969512073</v>
      </c>
      <c r="L47" s="110">
        <f>+D47+G47+J47</f>
        <v>25301.914735034276</v>
      </c>
      <c r="M47" s="89" t="s">
        <v>41</v>
      </c>
      <c r="N47" s="22"/>
      <c r="O47" s="113"/>
      <c r="P47" s="110"/>
      <c r="Q47" s="111"/>
      <c r="R47" s="114"/>
      <c r="S47" s="112"/>
      <c r="T47" s="249">
        <f>L47+P47+S47</f>
        <v>25301.914735034276</v>
      </c>
    </row>
    <row r="48" spans="1:20" s="45" customFormat="1" ht="16.5" thickBot="1">
      <c r="A48" s="99" t="s">
        <v>24</v>
      </c>
      <c r="B48" s="18">
        <f>+B46+B47</f>
        <v>313108.233210082</v>
      </c>
      <c r="C48" s="7"/>
      <c r="D48" s="23">
        <f>+D46+D47</f>
        <v>37564.40495859158</v>
      </c>
      <c r="E48" s="6"/>
      <c r="F48" s="7"/>
      <c r="G48" s="239"/>
      <c r="H48" s="119"/>
      <c r="I48" s="7"/>
      <c r="J48" s="120"/>
      <c r="K48" s="18">
        <f>+B48+E48+H48</f>
        <v>313108.233210082</v>
      </c>
      <c r="L48" s="23">
        <f>+D48+G48+J48</f>
        <v>37564.40495859158</v>
      </c>
      <c r="M48" s="99" t="s">
        <v>24</v>
      </c>
      <c r="N48" s="18">
        <f>+N46+N47</f>
        <v>525.01443400936</v>
      </c>
      <c r="O48" s="101"/>
      <c r="P48" s="23">
        <f>+P46+P47</f>
        <v>5324.306947199996</v>
      </c>
      <c r="Q48" s="119"/>
      <c r="R48" s="102"/>
      <c r="S48" s="120"/>
      <c r="T48" s="248">
        <f>+T46+T47</f>
        <v>42888.71190579157</v>
      </c>
    </row>
    <row r="49" spans="1:20" ht="15" customHeight="1">
      <c r="A49" s="89"/>
      <c r="B49" s="1"/>
      <c r="C49" s="2"/>
      <c r="D49" s="19"/>
      <c r="E49" s="8"/>
      <c r="F49" s="2"/>
      <c r="G49" s="240"/>
      <c r="H49" s="60"/>
      <c r="I49" s="2"/>
      <c r="J49" s="103"/>
      <c r="K49" s="1"/>
      <c r="L49" s="19"/>
      <c r="M49" s="89"/>
      <c r="N49" s="1"/>
      <c r="O49" s="92"/>
      <c r="P49" s="19"/>
      <c r="Q49" s="60"/>
      <c r="R49" s="104"/>
      <c r="S49" s="103"/>
      <c r="T49" s="222"/>
    </row>
    <row r="50" spans="1:20" ht="15.75">
      <c r="A50" s="29" t="s">
        <v>42</v>
      </c>
      <c r="B50" s="24">
        <f>+B13+B23+B40+B48</f>
        <v>9721989.780651083</v>
      </c>
      <c r="C50" s="17"/>
      <c r="D50" s="25">
        <f>+D13+D23+D40+D48</f>
        <v>907959.7024645403</v>
      </c>
      <c r="E50" s="16">
        <f>+E13+E23+E40+E48</f>
        <v>1477894.2673043096</v>
      </c>
      <c r="F50" s="17"/>
      <c r="G50" s="25">
        <f>+G13+G23+G40+G48</f>
        <v>111440.82320769574</v>
      </c>
      <c r="H50" s="16">
        <f>+H13+H23+H40+H48</f>
        <v>155363.934092981</v>
      </c>
      <c r="I50" s="17"/>
      <c r="J50" s="25">
        <f>+J13+J23+J40+J48</f>
        <v>9368.445225806756</v>
      </c>
      <c r="K50" s="24">
        <f>+B50+E50+H50</f>
        <v>11355247.982048376</v>
      </c>
      <c r="L50" s="25">
        <f>+D50+G50+J50</f>
        <v>1028768.9708980428</v>
      </c>
      <c r="M50" s="29" t="s">
        <v>42</v>
      </c>
      <c r="N50" s="125">
        <f>+N13+N23+N40+N48</f>
        <v>15305.77497493656</v>
      </c>
      <c r="O50" s="129"/>
      <c r="P50" s="25">
        <f>+P13+P23+P40+P48</f>
        <v>111163.25287119694</v>
      </c>
      <c r="Q50" s="16">
        <f>+Q13+Q23+Q40+Q48</f>
        <v>267289.65029694693</v>
      </c>
      <c r="R50" s="51"/>
      <c r="S50" s="25">
        <f>+S13+S23+S40+S48</f>
        <v>60875.4998691006</v>
      </c>
      <c r="T50" s="222">
        <f>L50+P50+S50</f>
        <v>1200807.7236383401</v>
      </c>
    </row>
    <row r="51" spans="1:20" ht="6" customHeight="1" thickBot="1">
      <c r="A51" s="89"/>
      <c r="B51" s="1"/>
      <c r="C51" s="2"/>
      <c r="D51" s="19"/>
      <c r="E51" s="8"/>
      <c r="F51" s="2"/>
      <c r="G51" s="240"/>
      <c r="H51" s="60"/>
      <c r="I51" s="2"/>
      <c r="J51" s="103"/>
      <c r="K51" s="1"/>
      <c r="L51" s="19"/>
      <c r="M51" s="89"/>
      <c r="N51" s="1"/>
      <c r="O51" s="92"/>
      <c r="P51" s="19"/>
      <c r="Q51" s="60"/>
      <c r="R51" s="104"/>
      <c r="S51" s="103"/>
      <c r="T51" s="222"/>
    </row>
    <row r="52" spans="1:20" ht="18">
      <c r="A52" s="130" t="s">
        <v>43</v>
      </c>
      <c r="B52" s="20"/>
      <c r="C52" s="11"/>
      <c r="D52" s="21"/>
      <c r="E52" s="10"/>
      <c r="F52" s="11"/>
      <c r="G52" s="241"/>
      <c r="H52" s="61"/>
      <c r="I52" s="11"/>
      <c r="J52" s="105"/>
      <c r="K52" s="20"/>
      <c r="L52" s="21"/>
      <c r="M52" s="130" t="s">
        <v>43</v>
      </c>
      <c r="N52" s="20"/>
      <c r="O52" s="106"/>
      <c r="P52" s="21"/>
      <c r="Q52" s="61"/>
      <c r="R52" s="107"/>
      <c r="S52" s="105"/>
      <c r="T52" s="88"/>
    </row>
    <row r="53" spans="1:20" ht="18">
      <c r="A53" s="89" t="s">
        <v>44</v>
      </c>
      <c r="B53" s="1">
        <v>108411.483</v>
      </c>
      <c r="C53" s="2">
        <f>+D53/B53</f>
        <v>0.062038499899017246</v>
      </c>
      <c r="D53" s="19">
        <v>6725.68577714781</v>
      </c>
      <c r="E53" s="8"/>
      <c r="F53" s="2"/>
      <c r="G53" s="240"/>
      <c r="H53" s="60"/>
      <c r="I53" s="2"/>
      <c r="J53" s="103"/>
      <c r="K53" s="1">
        <f>+B53+E53+H53</f>
        <v>108411.483</v>
      </c>
      <c r="L53" s="19">
        <f>+D53+G53+J53</f>
        <v>6725.68577714781</v>
      </c>
      <c r="M53" s="80"/>
      <c r="N53" s="1"/>
      <c r="O53" s="92"/>
      <c r="P53" s="19"/>
      <c r="Q53" s="60"/>
      <c r="R53" s="104"/>
      <c r="S53" s="103"/>
      <c r="T53" s="222">
        <f>L53+P53+S53</f>
        <v>6725.68577714781</v>
      </c>
    </row>
    <row r="54" spans="1:20" ht="18">
      <c r="A54" s="89" t="s">
        <v>45</v>
      </c>
      <c r="B54" s="1">
        <v>179928</v>
      </c>
      <c r="C54" s="2">
        <f>+D54/B54</f>
        <v>0.06211977013027433</v>
      </c>
      <c r="D54" s="19">
        <v>11177.086</v>
      </c>
      <c r="E54" s="8"/>
      <c r="F54" s="2"/>
      <c r="G54" s="240"/>
      <c r="H54" s="60"/>
      <c r="I54" s="2"/>
      <c r="J54" s="103"/>
      <c r="K54" s="1">
        <f>+B54+E54+H54</f>
        <v>179928</v>
      </c>
      <c r="L54" s="19">
        <f>+D54+G54+J54</f>
        <v>11177.086</v>
      </c>
      <c r="M54" s="80"/>
      <c r="N54" s="1"/>
      <c r="O54" s="92"/>
      <c r="P54" s="19"/>
      <c r="Q54" s="60"/>
      <c r="R54" s="104"/>
      <c r="S54" s="103"/>
      <c r="T54" s="222">
        <f>L54+P54+S54</f>
        <v>11177.086</v>
      </c>
    </row>
    <row r="55" spans="1:20" ht="18">
      <c r="A55" s="89" t="s">
        <v>46</v>
      </c>
      <c r="B55" s="22">
        <v>189000</v>
      </c>
      <c r="C55" s="13">
        <f>+D55/B55</f>
        <v>0.04909907952380952</v>
      </c>
      <c r="D55" s="19">
        <v>9279.72603</v>
      </c>
      <c r="E55" s="8"/>
      <c r="F55" s="2"/>
      <c r="G55" s="240"/>
      <c r="H55" s="60"/>
      <c r="I55" s="2"/>
      <c r="J55" s="103"/>
      <c r="K55" s="22">
        <f>+B55+E55+H55</f>
        <v>189000</v>
      </c>
      <c r="L55" s="110">
        <f>+D55+G55+J55</f>
        <v>9279.72603</v>
      </c>
      <c r="M55" s="80"/>
      <c r="N55" s="1"/>
      <c r="O55" s="92"/>
      <c r="P55" s="19"/>
      <c r="Q55" s="60"/>
      <c r="R55" s="104"/>
      <c r="S55" s="103"/>
      <c r="T55" s="249">
        <f>L55+P55+S55</f>
        <v>9279.72603</v>
      </c>
    </row>
    <row r="56" spans="1:20" s="115" customFormat="1" ht="15.75">
      <c r="A56" s="89" t="s">
        <v>47</v>
      </c>
      <c r="B56" s="1">
        <f>SUM(B53:B55)</f>
        <v>477339.483</v>
      </c>
      <c r="C56" s="2">
        <f>+D56/B56</f>
        <v>0.05694583996343709</v>
      </c>
      <c r="D56" s="19">
        <v>27182.4978071478</v>
      </c>
      <c r="E56" s="12"/>
      <c r="F56" s="13"/>
      <c r="G56" s="242"/>
      <c r="H56" s="111"/>
      <c r="I56" s="13"/>
      <c r="J56" s="112"/>
      <c r="K56" s="1">
        <f>+B56+E56+H56</f>
        <v>477339.483</v>
      </c>
      <c r="L56" s="19">
        <f>+D56+G56+J56</f>
        <v>27182.4978071478</v>
      </c>
      <c r="M56" s="131" t="s">
        <v>48</v>
      </c>
      <c r="N56" s="22"/>
      <c r="O56" s="113"/>
      <c r="P56" s="110"/>
      <c r="Q56" s="111"/>
      <c r="R56" s="114"/>
      <c r="S56" s="112"/>
      <c r="T56" s="222">
        <f>L56+P56+S56</f>
        <v>27182.4978071478</v>
      </c>
    </row>
    <row r="57" spans="1:20" s="115" customFormat="1" ht="15.75">
      <c r="A57" s="89"/>
      <c r="B57" s="1"/>
      <c r="C57" s="2"/>
      <c r="D57" s="19"/>
      <c r="E57" s="12"/>
      <c r="F57" s="13"/>
      <c r="G57" s="242"/>
      <c r="H57" s="111"/>
      <c r="I57" s="13"/>
      <c r="J57" s="112"/>
      <c r="K57" s="1"/>
      <c r="L57" s="19"/>
      <c r="M57" s="131"/>
      <c r="N57" s="22"/>
      <c r="O57" s="113"/>
      <c r="P57" s="110"/>
      <c r="Q57" s="111"/>
      <c r="R57" s="114"/>
      <c r="S57" s="112"/>
      <c r="T57" s="222"/>
    </row>
    <row r="58" spans="1:20" s="115" customFormat="1" ht="15.75">
      <c r="A58" s="89" t="s">
        <v>49</v>
      </c>
      <c r="B58" s="1"/>
      <c r="C58" s="2"/>
      <c r="D58" s="19">
        <v>0</v>
      </c>
      <c r="E58" s="12"/>
      <c r="F58" s="13"/>
      <c r="G58" s="242"/>
      <c r="H58" s="111"/>
      <c r="I58" s="13"/>
      <c r="J58" s="112"/>
      <c r="K58" s="1"/>
      <c r="L58" s="19">
        <v>0</v>
      </c>
      <c r="M58" s="131"/>
      <c r="N58" s="22"/>
      <c r="O58" s="113"/>
      <c r="P58" s="110"/>
      <c r="Q58" s="111"/>
      <c r="R58" s="114"/>
      <c r="S58" s="112"/>
      <c r="T58" s="222">
        <v>0</v>
      </c>
    </row>
    <row r="59" spans="1:20" s="45" customFormat="1" ht="21.75" thickBot="1">
      <c r="A59" s="99" t="s">
        <v>50</v>
      </c>
      <c r="B59" s="18">
        <f>SUM(B56:B56)</f>
        <v>477339.483</v>
      </c>
      <c r="C59" s="7"/>
      <c r="D59" s="23">
        <f>SUM(D56:D56)</f>
        <v>27182.4978071478</v>
      </c>
      <c r="E59" s="6"/>
      <c r="F59" s="7"/>
      <c r="G59" s="239"/>
      <c r="H59" s="119"/>
      <c r="I59" s="7"/>
      <c r="J59" s="120"/>
      <c r="K59" s="18">
        <f>SUM(K56:K56)</f>
        <v>477339.483</v>
      </c>
      <c r="L59" s="23">
        <f>SUM(L56:L56)</f>
        <v>27182.4978071478</v>
      </c>
      <c r="M59" s="99" t="s">
        <v>77</v>
      </c>
      <c r="N59" s="18"/>
      <c r="O59" s="101"/>
      <c r="P59" s="23"/>
      <c r="Q59" s="119"/>
      <c r="R59" s="102"/>
      <c r="S59" s="120"/>
      <c r="T59" s="250">
        <f>SUM(T56:T56)</f>
        <v>27182.4978071478</v>
      </c>
    </row>
    <row r="60" spans="1:20" s="45" customFormat="1" ht="9" customHeight="1">
      <c r="A60" s="29"/>
      <c r="B60" s="24"/>
      <c r="C60" s="17"/>
      <c r="D60" s="25"/>
      <c r="E60" s="16"/>
      <c r="F60" s="17"/>
      <c r="G60" s="244"/>
      <c r="H60" s="50"/>
      <c r="I60" s="17"/>
      <c r="J60" s="77"/>
      <c r="K60" s="24"/>
      <c r="L60" s="25"/>
      <c r="M60" s="29"/>
      <c r="N60" s="24"/>
      <c r="O60" s="126"/>
      <c r="P60" s="25"/>
      <c r="Q60" s="50"/>
      <c r="R60" s="51"/>
      <c r="S60" s="77"/>
      <c r="T60" s="251"/>
    </row>
    <row r="61" spans="1:20" s="136" customFormat="1" ht="18">
      <c r="A61" s="80" t="s">
        <v>51</v>
      </c>
      <c r="B61" s="26">
        <f>+B50+B59</f>
        <v>10199329.263651084</v>
      </c>
      <c r="C61" s="132"/>
      <c r="D61" s="133">
        <f>+D50+D59</f>
        <v>935142.200271688</v>
      </c>
      <c r="E61" s="26">
        <f>+E50+E59</f>
        <v>1477894.2673043096</v>
      </c>
      <c r="F61" s="132"/>
      <c r="G61" s="133">
        <f>+G50+G59</f>
        <v>111440.82320769574</v>
      </c>
      <c r="H61" s="26">
        <f>+H50+H59</f>
        <v>155363.934092981</v>
      </c>
      <c r="I61" s="132"/>
      <c r="J61" s="133">
        <f>+J50+J59</f>
        <v>9368.445225806756</v>
      </c>
      <c r="K61" s="26">
        <f>+B61+E61+H61</f>
        <v>11832587.465048375</v>
      </c>
      <c r="L61" s="133">
        <f>+D61+G61+J61</f>
        <v>1055951.4687051906</v>
      </c>
      <c r="M61" s="80" t="s">
        <v>51</v>
      </c>
      <c r="N61" s="26">
        <f>+N50+N59</f>
        <v>15305.77497493656</v>
      </c>
      <c r="O61" s="134"/>
      <c r="P61" s="133">
        <f>+P50+P59</f>
        <v>111163.25287119694</v>
      </c>
      <c r="Q61" s="26">
        <f>+Q50+Q59</f>
        <v>267289.65029694693</v>
      </c>
      <c r="R61" s="135"/>
      <c r="S61" s="133">
        <f>+S50+S59</f>
        <v>60875.4998691006</v>
      </c>
      <c r="T61" s="252">
        <f>+T50+T59</f>
        <v>1227990.221445488</v>
      </c>
    </row>
    <row r="62" spans="1:20" ht="6.75" customHeight="1">
      <c r="A62" s="89"/>
      <c r="B62" s="1"/>
      <c r="C62" s="2"/>
      <c r="D62" s="19"/>
      <c r="E62" s="1"/>
      <c r="F62" s="2"/>
      <c r="G62" s="19"/>
      <c r="H62" s="1"/>
      <c r="I62" s="2"/>
      <c r="J62" s="19"/>
      <c r="K62" s="1"/>
      <c r="L62" s="19"/>
      <c r="M62" s="89"/>
      <c r="N62" s="1"/>
      <c r="O62" s="92"/>
      <c r="P62" s="19"/>
      <c r="Q62" s="1"/>
      <c r="R62" s="137"/>
      <c r="S62" s="19"/>
      <c r="T62" s="222"/>
    </row>
    <row r="63" spans="1:20" s="79" customFormat="1" ht="15.75">
      <c r="A63" s="29" t="s">
        <v>52</v>
      </c>
      <c r="B63" s="24">
        <v>33859</v>
      </c>
      <c r="C63" s="17">
        <f>+D63/B63</f>
        <v>0.0283841223899111</v>
      </c>
      <c r="D63" s="25">
        <v>961.058</v>
      </c>
      <c r="E63" s="24"/>
      <c r="F63" s="17"/>
      <c r="G63" s="25"/>
      <c r="H63" s="24"/>
      <c r="I63" s="17"/>
      <c r="J63" s="25"/>
      <c r="K63" s="24">
        <f>+B63+E63+H63</f>
        <v>33859</v>
      </c>
      <c r="L63" s="25">
        <f>+D63+G63+J63</f>
        <v>961.058</v>
      </c>
      <c r="M63" s="29" t="s">
        <v>53</v>
      </c>
      <c r="N63" s="24"/>
      <c r="O63" s="126"/>
      <c r="P63" s="25"/>
      <c r="Q63" s="24"/>
      <c r="R63" s="48"/>
      <c r="S63" s="25"/>
      <c r="T63" s="251">
        <f>L63+P63+S63</f>
        <v>961.058</v>
      </c>
    </row>
    <row r="64" spans="1:20" ht="4.5" customHeight="1">
      <c r="A64" s="89"/>
      <c r="B64" s="1"/>
      <c r="C64" s="137"/>
      <c r="D64" s="19"/>
      <c r="E64" s="1"/>
      <c r="F64" s="2"/>
      <c r="G64" s="19"/>
      <c r="H64" s="1"/>
      <c r="I64" s="2"/>
      <c r="J64" s="19"/>
      <c r="K64" s="1"/>
      <c r="L64" s="19"/>
      <c r="M64" s="89"/>
      <c r="N64" s="1"/>
      <c r="O64" s="92"/>
      <c r="P64" s="19"/>
      <c r="Q64" s="1"/>
      <c r="R64" s="137"/>
      <c r="S64" s="19"/>
      <c r="T64" s="222"/>
    </row>
    <row r="65" spans="1:20" s="136" customFormat="1" ht="21" thickBot="1">
      <c r="A65" s="138" t="s">
        <v>54</v>
      </c>
      <c r="B65" s="31">
        <f>+B61+B63</f>
        <v>10233188.263651084</v>
      </c>
      <c r="C65" s="142"/>
      <c r="D65" s="140">
        <f>+D61+D63</f>
        <v>936103.258271688</v>
      </c>
      <c r="E65" s="31">
        <f>+E61+E63</f>
        <v>1477894.2673043096</v>
      </c>
      <c r="F65" s="139"/>
      <c r="G65" s="140">
        <f>+G61+G63</f>
        <v>111440.82320769574</v>
      </c>
      <c r="H65" s="31">
        <f>+H61+H63</f>
        <v>155363.934092981</v>
      </c>
      <c r="I65" s="139"/>
      <c r="J65" s="140">
        <f>+J61+J63</f>
        <v>9368.445225806756</v>
      </c>
      <c r="K65" s="31">
        <f>+B65+E65+H65</f>
        <v>11866446.465048375</v>
      </c>
      <c r="L65" s="140">
        <f>+D65+G65+J65</f>
        <v>1056912.5267051905</v>
      </c>
      <c r="M65" s="138" t="s">
        <v>54</v>
      </c>
      <c r="N65" s="31">
        <f>+N61+N63</f>
        <v>15305.77497493656</v>
      </c>
      <c r="O65" s="141"/>
      <c r="P65" s="140">
        <f>+P61+P63</f>
        <v>111163.25287119694</v>
      </c>
      <c r="Q65" s="31">
        <f>+Q61+Q63</f>
        <v>267289.65029694693</v>
      </c>
      <c r="R65" s="142"/>
      <c r="S65" s="140">
        <f>+S61+S63</f>
        <v>60875.4998691006</v>
      </c>
      <c r="T65" s="253">
        <f>+T61+T63</f>
        <v>1228951.279445488</v>
      </c>
    </row>
    <row r="66" spans="1:20" s="136" customFormat="1" ht="20.25">
      <c r="A66" s="80"/>
      <c r="B66" s="33"/>
      <c r="C66" s="145"/>
      <c r="D66" s="144"/>
      <c r="E66" s="33"/>
      <c r="F66" s="143"/>
      <c r="G66" s="144"/>
      <c r="H66" s="33"/>
      <c r="I66" s="143"/>
      <c r="J66" s="144"/>
      <c r="K66" s="33"/>
      <c r="L66" s="144"/>
      <c r="M66" s="80"/>
      <c r="N66" s="33"/>
      <c r="O66" s="36"/>
      <c r="P66" s="144"/>
      <c r="Q66" s="33"/>
      <c r="R66" s="145"/>
      <c r="S66" s="144"/>
      <c r="T66" s="254"/>
    </row>
    <row r="67" spans="1:20" s="79" customFormat="1" ht="21">
      <c r="A67" s="29" t="s">
        <v>78</v>
      </c>
      <c r="B67" s="35"/>
      <c r="C67" s="146"/>
      <c r="D67" s="147">
        <v>15500</v>
      </c>
      <c r="E67" s="35"/>
      <c r="F67" s="146"/>
      <c r="G67" s="147"/>
      <c r="H67" s="35"/>
      <c r="I67" s="146"/>
      <c r="J67" s="147"/>
      <c r="K67" s="35"/>
      <c r="L67" s="147">
        <f>D67+G67+J67</f>
        <v>15500</v>
      </c>
      <c r="M67" s="29"/>
      <c r="N67" s="35"/>
      <c r="O67" s="148"/>
      <c r="P67" s="147"/>
      <c r="Q67" s="35"/>
      <c r="R67" s="149"/>
      <c r="S67" s="147"/>
      <c r="T67" s="251">
        <f>L67+P67+S67</f>
        <v>15500</v>
      </c>
    </row>
    <row r="68" spans="1:20" s="136" customFormat="1" ht="21" thickBot="1">
      <c r="A68" s="138" t="s">
        <v>55</v>
      </c>
      <c r="B68" s="31"/>
      <c r="C68" s="139"/>
      <c r="D68" s="140">
        <f>D65+D67</f>
        <v>951603.258271688</v>
      </c>
      <c r="E68" s="31"/>
      <c r="F68" s="139"/>
      <c r="G68" s="140"/>
      <c r="H68" s="31"/>
      <c r="I68" s="139"/>
      <c r="J68" s="140"/>
      <c r="K68" s="31"/>
      <c r="L68" s="140">
        <f>L65+L67</f>
        <v>1072412.5267051905</v>
      </c>
      <c r="M68" s="138"/>
      <c r="N68" s="31"/>
      <c r="O68" s="141"/>
      <c r="P68" s="140"/>
      <c r="Q68" s="31"/>
      <c r="R68" s="142"/>
      <c r="S68" s="140"/>
      <c r="T68" s="253">
        <f>T65+T67</f>
        <v>1244451.279445488</v>
      </c>
    </row>
    <row r="69" spans="1:20" s="136" customFormat="1" ht="20.25">
      <c r="A69" s="150" t="s">
        <v>56</v>
      </c>
      <c r="B69" s="37"/>
      <c r="C69" s="143"/>
      <c r="D69" s="41"/>
      <c r="E69" s="37"/>
      <c r="F69" s="143"/>
      <c r="G69" s="41"/>
      <c r="H69" s="37"/>
      <c r="I69" s="143"/>
      <c r="J69" s="41"/>
      <c r="K69" s="37"/>
      <c r="L69" s="41"/>
      <c r="M69" s="40"/>
      <c r="N69" s="37"/>
      <c r="O69" s="36"/>
      <c r="P69" s="41"/>
      <c r="Q69" s="37"/>
      <c r="R69" s="145"/>
      <c r="S69" s="41"/>
      <c r="T69" s="36"/>
    </row>
    <row r="70" spans="1:20" s="136" customFormat="1" ht="20.25">
      <c r="A70" s="150" t="s">
        <v>57</v>
      </c>
      <c r="B70" s="37"/>
      <c r="C70" s="143"/>
      <c r="D70" s="41"/>
      <c r="E70" s="37"/>
      <c r="F70" s="143"/>
      <c r="G70" s="41"/>
      <c r="H70" s="37"/>
      <c r="I70" s="143"/>
      <c r="J70" s="41"/>
      <c r="K70" s="37"/>
      <c r="L70" s="41"/>
      <c r="M70" s="40"/>
      <c r="N70" s="37"/>
      <c r="O70" s="36"/>
      <c r="P70" s="41"/>
      <c r="Q70" s="37"/>
      <c r="R70" s="145"/>
      <c r="S70" s="41"/>
      <c r="T70" s="36"/>
    </row>
    <row r="71" spans="1:20" s="136" customFormat="1" ht="20.25">
      <c r="A71" s="150"/>
      <c r="B71" s="37"/>
      <c r="C71" s="143"/>
      <c r="D71" s="41"/>
      <c r="E71" s="37"/>
      <c r="F71" s="143"/>
      <c r="G71" s="41"/>
      <c r="H71" s="37"/>
      <c r="I71" s="143"/>
      <c r="J71" s="41"/>
      <c r="K71" s="37"/>
      <c r="L71" s="41"/>
      <c r="M71" s="40"/>
      <c r="N71" s="37"/>
      <c r="O71" s="36"/>
      <c r="P71" s="41"/>
      <c r="Q71" s="37"/>
      <c r="R71" s="145"/>
      <c r="S71" s="41"/>
      <c r="T71" s="36"/>
    </row>
    <row r="72" spans="1:20" s="136" customFormat="1" ht="21" thickBot="1">
      <c r="A72" s="40"/>
      <c r="B72" s="37"/>
      <c r="C72" s="143"/>
      <c r="D72" s="41"/>
      <c r="E72" s="37"/>
      <c r="F72" s="143"/>
      <c r="G72" s="41"/>
      <c r="H72" s="37"/>
      <c r="I72" s="143"/>
      <c r="J72" s="41"/>
      <c r="K72" s="37"/>
      <c r="L72" s="41"/>
      <c r="M72" s="40"/>
      <c r="N72" s="37"/>
      <c r="O72" s="36"/>
      <c r="P72" s="41"/>
      <c r="Q72" s="37"/>
      <c r="R72" s="145"/>
      <c r="S72" s="41"/>
      <c r="T72" s="36"/>
    </row>
    <row r="73" spans="1:20" s="136" customFormat="1" ht="49.5">
      <c r="A73" s="39" t="s">
        <v>58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8"/>
    </row>
    <row r="74" spans="1:20" s="136" customFormat="1" ht="20.25">
      <c r="A74" s="40"/>
      <c r="B74" s="37"/>
      <c r="C74" s="145"/>
      <c r="D74" s="41"/>
      <c r="E74" s="37"/>
      <c r="F74" s="145"/>
      <c r="G74" s="41"/>
      <c r="H74" s="37"/>
      <c r="I74" s="145"/>
      <c r="J74" s="41"/>
      <c r="K74" s="37"/>
      <c r="L74" s="41"/>
      <c r="M74" s="40"/>
      <c r="N74" s="37"/>
      <c r="O74" s="145"/>
      <c r="P74" s="41"/>
      <c r="Q74" s="37"/>
      <c r="R74" s="145"/>
      <c r="S74" s="41"/>
      <c r="T74" s="36"/>
    </row>
    <row r="75" spans="1:20" s="136" customFormat="1" ht="38.25">
      <c r="A75" s="43" t="s">
        <v>59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2"/>
    </row>
    <row r="76" spans="2:20" ht="16.5" thickBot="1">
      <c r="B76" s="151"/>
      <c r="C76" s="152"/>
      <c r="D76" s="153"/>
      <c r="E76" s="154"/>
      <c r="F76" s="154"/>
      <c r="G76" s="154"/>
      <c r="H76" s="154"/>
      <c r="I76" s="154"/>
      <c r="J76" s="154"/>
      <c r="K76" s="151"/>
      <c r="L76" s="153"/>
      <c r="N76" s="151"/>
      <c r="O76" s="155"/>
      <c r="P76" s="153"/>
      <c r="Q76" s="154"/>
      <c r="R76" s="154"/>
      <c r="S76" s="154"/>
      <c r="T76" s="44"/>
    </row>
    <row r="77" spans="1:20" ht="23.25">
      <c r="A77" s="70" t="s">
        <v>60</v>
      </c>
      <c r="B77" s="270" t="s">
        <v>1</v>
      </c>
      <c r="C77" s="271"/>
      <c r="D77" s="272"/>
      <c r="E77" s="270" t="s">
        <v>2</v>
      </c>
      <c r="F77" s="271"/>
      <c r="G77" s="272"/>
      <c r="H77" s="270" t="s">
        <v>3</v>
      </c>
      <c r="I77" s="271"/>
      <c r="J77" s="272"/>
      <c r="K77" s="273" t="s">
        <v>61</v>
      </c>
      <c r="L77" s="274"/>
      <c r="M77" s="70" t="s">
        <v>62</v>
      </c>
      <c r="N77" s="270" t="s">
        <v>6</v>
      </c>
      <c r="O77" s="271"/>
      <c r="P77" s="272"/>
      <c r="Q77" s="270" t="s">
        <v>7</v>
      </c>
      <c r="R77" s="271"/>
      <c r="S77" s="272"/>
      <c r="T77" s="46" t="s">
        <v>63</v>
      </c>
    </row>
    <row r="78" spans="1:20" s="45" customFormat="1" ht="15.75">
      <c r="A78" s="29"/>
      <c r="B78" s="24" t="s">
        <v>10</v>
      </c>
      <c r="C78" s="48" t="s">
        <v>11</v>
      </c>
      <c r="D78" s="25" t="s">
        <v>9</v>
      </c>
      <c r="E78" s="24" t="s">
        <v>10</v>
      </c>
      <c r="F78" s="48" t="s">
        <v>11</v>
      </c>
      <c r="G78" s="25" t="s">
        <v>9</v>
      </c>
      <c r="H78" s="24" t="s">
        <v>10</v>
      </c>
      <c r="I78" s="48" t="s">
        <v>11</v>
      </c>
      <c r="J78" s="25" t="s">
        <v>9</v>
      </c>
      <c r="K78" s="73" t="s">
        <v>80</v>
      </c>
      <c r="L78" s="74" t="s">
        <v>9</v>
      </c>
      <c r="M78" s="29"/>
      <c r="N78" s="24" t="s">
        <v>82</v>
      </c>
      <c r="O78" s="75" t="s">
        <v>12</v>
      </c>
      <c r="P78" s="76" t="s">
        <v>9</v>
      </c>
      <c r="Q78" s="50" t="s">
        <v>13</v>
      </c>
      <c r="R78" s="51" t="s">
        <v>14</v>
      </c>
      <c r="S78" s="77" t="s">
        <v>9</v>
      </c>
      <c r="T78" s="47" t="s">
        <v>15</v>
      </c>
    </row>
    <row r="79" spans="1:20" s="45" customFormat="1" ht="15.75">
      <c r="A79" s="29"/>
      <c r="B79" s="24" t="s">
        <v>79</v>
      </c>
      <c r="C79" s="48" t="s">
        <v>16</v>
      </c>
      <c r="D79" s="25"/>
      <c r="E79" s="24" t="s">
        <v>79</v>
      </c>
      <c r="F79" s="48" t="s">
        <v>16</v>
      </c>
      <c r="G79" s="25"/>
      <c r="H79" s="24" t="s">
        <v>79</v>
      </c>
      <c r="I79" s="48" t="s">
        <v>16</v>
      </c>
      <c r="J79" s="25"/>
      <c r="K79" s="24"/>
      <c r="L79" s="25"/>
      <c r="M79" s="29"/>
      <c r="N79" s="24" t="s">
        <v>83</v>
      </c>
      <c r="O79" s="75" t="s">
        <v>17</v>
      </c>
      <c r="P79" s="25"/>
      <c r="Q79" s="50"/>
      <c r="R79" s="51" t="s">
        <v>16</v>
      </c>
      <c r="S79" s="77"/>
      <c r="T79" s="47" t="s">
        <v>19</v>
      </c>
    </row>
    <row r="80" spans="1:20" s="45" customFormat="1" ht="18.75" thickBot="1">
      <c r="A80" s="80" t="s">
        <v>20</v>
      </c>
      <c r="B80" s="24">
        <v>0</v>
      </c>
      <c r="C80" s="48"/>
      <c r="D80" s="25"/>
      <c r="E80" s="50"/>
      <c r="F80" s="51"/>
      <c r="G80" s="52"/>
      <c r="H80" s="50"/>
      <c r="I80" s="51"/>
      <c r="J80" s="52"/>
      <c r="K80" s="24"/>
      <c r="L80" s="25"/>
      <c r="M80" s="80" t="s">
        <v>20</v>
      </c>
      <c r="N80" s="24"/>
      <c r="O80" s="75"/>
      <c r="P80" s="25"/>
      <c r="Q80" s="50"/>
      <c r="R80" s="51"/>
      <c r="S80" s="77"/>
      <c r="T80" s="49" t="s">
        <v>81</v>
      </c>
    </row>
    <row r="81" spans="1:20" s="45" customFormat="1" ht="15.75">
      <c r="A81" s="82" t="s">
        <v>21</v>
      </c>
      <c r="B81" s="83"/>
      <c r="C81" s="84"/>
      <c r="D81" s="85"/>
      <c r="E81" s="53"/>
      <c r="F81" s="54"/>
      <c r="G81" s="55"/>
      <c r="H81" s="53"/>
      <c r="I81" s="54"/>
      <c r="J81" s="55"/>
      <c r="K81" s="83"/>
      <c r="L81" s="85"/>
      <c r="M81" s="82" t="s">
        <v>21</v>
      </c>
      <c r="N81" s="83"/>
      <c r="O81" s="156"/>
      <c r="P81" s="85"/>
      <c r="Q81" s="53"/>
      <c r="R81" s="54"/>
      <c r="S81" s="87"/>
      <c r="T81" s="9"/>
    </row>
    <row r="82" spans="1:20" ht="15.75">
      <c r="A82" s="89" t="s">
        <v>64</v>
      </c>
      <c r="B82" s="1">
        <f>+$B$11</f>
        <v>4154583.97312895</v>
      </c>
      <c r="C82" s="2">
        <v>0.12787</v>
      </c>
      <c r="D82" s="19">
        <f>+B82*C82</f>
        <v>531246.652643999</v>
      </c>
      <c r="E82" s="91"/>
      <c r="F82" s="137"/>
      <c r="G82" s="90"/>
      <c r="H82" s="91"/>
      <c r="I82" s="93"/>
      <c r="J82" s="90"/>
      <c r="K82" s="1">
        <f>+B82+E82+H82</f>
        <v>4154583.97312895</v>
      </c>
      <c r="L82" s="19">
        <f>+D82+G82+J82</f>
        <v>531246.652643999</v>
      </c>
      <c r="M82" s="89" t="s">
        <v>22</v>
      </c>
      <c r="N82" s="1"/>
      <c r="O82" s="92"/>
      <c r="P82" s="19"/>
      <c r="Q82" s="1">
        <f>+$Q$11</f>
        <v>5037.80989286612</v>
      </c>
      <c r="R82" s="93">
        <v>10.83</v>
      </c>
      <c r="S82" s="90">
        <f>+Q82*R82</f>
        <v>54559.481139740084</v>
      </c>
      <c r="T82" s="222">
        <f>L82+P82+S82</f>
        <v>585806.1337837391</v>
      </c>
    </row>
    <row r="83" spans="1:20" s="98" customFormat="1" ht="20.25">
      <c r="A83" s="89" t="s">
        <v>65</v>
      </c>
      <c r="B83" s="4">
        <f>+$B$12</f>
        <v>13949.115250585</v>
      </c>
      <c r="C83" s="5">
        <v>0.16631</v>
      </c>
      <c r="D83" s="94">
        <f>+B83*C83</f>
        <v>2319.877357324792</v>
      </c>
      <c r="E83" s="4">
        <f>+$E$12</f>
        <v>48640.8451619683</v>
      </c>
      <c r="F83" s="5">
        <v>0.12787</v>
      </c>
      <c r="G83" s="94">
        <f>+E83*F83</f>
        <v>6219.704870860886</v>
      </c>
      <c r="H83" s="4">
        <f>+$H$12</f>
        <v>155363.934092981</v>
      </c>
      <c r="I83" s="268">
        <v>0.06546</v>
      </c>
      <c r="J83" s="94">
        <f>+H83*I83</f>
        <v>10170.123125726537</v>
      </c>
      <c r="K83" s="4">
        <f>+B83+E83+H83</f>
        <v>217953.89450553432</v>
      </c>
      <c r="L83" s="94">
        <f>+D83+G83+J83</f>
        <v>18709.705353912213</v>
      </c>
      <c r="M83" s="95" t="s">
        <v>23</v>
      </c>
      <c r="N83" s="4"/>
      <c r="O83" s="96"/>
      <c r="P83" s="94"/>
      <c r="Q83" s="56">
        <f>+$Q$12</f>
        <v>119.659591587534</v>
      </c>
      <c r="R83" s="97">
        <v>18.82</v>
      </c>
      <c r="S83" s="94">
        <f>+Q83*R83</f>
        <v>2251.9935136773897</v>
      </c>
      <c r="T83" s="247">
        <f>L83+P83+S83</f>
        <v>20961.698867589603</v>
      </c>
    </row>
    <row r="84" spans="1:20" ht="16.5" thickBot="1">
      <c r="A84" s="99" t="s">
        <v>24</v>
      </c>
      <c r="B84" s="18">
        <f>SUM(B82:B83)</f>
        <v>4168533.0883795354</v>
      </c>
      <c r="C84" s="7"/>
      <c r="D84" s="23">
        <f>SUM(D82:D83)</f>
        <v>533566.5300013238</v>
      </c>
      <c r="E84" s="6">
        <f>SUM(E82:E83)</f>
        <v>48640.8451619683</v>
      </c>
      <c r="F84" s="7"/>
      <c r="G84" s="100">
        <f>SUM(G82:G83)</f>
        <v>6219.704870860886</v>
      </c>
      <c r="H84" s="6">
        <f>SUM(H82:H83)</f>
        <v>155363.934092981</v>
      </c>
      <c r="I84" s="57"/>
      <c r="J84" s="239">
        <f>SUM(J82:J83)</f>
        <v>10170.123125726537</v>
      </c>
      <c r="K84" s="18">
        <f>+B84+E84+H84</f>
        <v>4372537.867634485</v>
      </c>
      <c r="L84" s="23">
        <f>+D84+G84+J84</f>
        <v>549956.3579979113</v>
      </c>
      <c r="M84" s="99" t="s">
        <v>24</v>
      </c>
      <c r="N84" s="18"/>
      <c r="O84" s="101"/>
      <c r="P84" s="23"/>
      <c r="Q84" s="6">
        <f>SUM(Q82:Q83)</f>
        <v>5157.469484453654</v>
      </c>
      <c r="R84" s="102"/>
      <c r="S84" s="100">
        <f>SUM(S82:S83)</f>
        <v>56811.47465341748</v>
      </c>
      <c r="T84" s="248">
        <f>+T82+T83</f>
        <v>606767.8326513286</v>
      </c>
    </row>
    <row r="85" spans="1:20" ht="6" customHeight="1" thickBot="1">
      <c r="A85" s="89"/>
      <c r="B85" s="1"/>
      <c r="C85" s="2"/>
      <c r="D85" s="19"/>
      <c r="E85" s="60"/>
      <c r="F85" s="2"/>
      <c r="G85" s="103"/>
      <c r="H85" s="60"/>
      <c r="I85" s="58"/>
      <c r="J85" s="103"/>
      <c r="K85" s="1"/>
      <c r="L85" s="19"/>
      <c r="M85" s="89"/>
      <c r="N85" s="1"/>
      <c r="O85" s="92"/>
      <c r="P85" s="19"/>
      <c r="Q85" s="60"/>
      <c r="R85" s="104"/>
      <c r="S85" s="103"/>
      <c r="T85" s="222"/>
    </row>
    <row r="86" spans="1:20" ht="15.75">
      <c r="A86" s="82" t="s">
        <v>25</v>
      </c>
      <c r="B86" s="20"/>
      <c r="C86" s="11"/>
      <c r="D86" s="21"/>
      <c r="E86" s="61"/>
      <c r="F86" s="11"/>
      <c r="G86" s="105"/>
      <c r="H86" s="61"/>
      <c r="I86" s="62"/>
      <c r="J86" s="105"/>
      <c r="K86" s="20"/>
      <c r="L86" s="21"/>
      <c r="M86" s="82" t="s">
        <v>25</v>
      </c>
      <c r="N86" s="20"/>
      <c r="O86" s="106"/>
      <c r="P86" s="21"/>
      <c r="Q86" s="61"/>
      <c r="R86" s="107"/>
      <c r="S86" s="105"/>
      <c r="T86" s="88"/>
    </row>
    <row r="87" spans="1:20" s="98" customFormat="1" ht="15.75">
      <c r="A87" s="89" t="s">
        <v>26</v>
      </c>
      <c r="B87" s="1">
        <f>+$B$16</f>
        <v>37641.8796738298</v>
      </c>
      <c r="C87" s="2">
        <v>0.13952</v>
      </c>
      <c r="D87" s="19">
        <f>+B87*C87</f>
        <v>5251.795052092733</v>
      </c>
      <c r="E87" s="1">
        <f>+$E$16</f>
        <v>181845.593180036</v>
      </c>
      <c r="F87" s="2">
        <v>0.12274</v>
      </c>
      <c r="G87" s="19">
        <f>+E87*F87</f>
        <v>22319.728106917617</v>
      </c>
      <c r="H87" s="1"/>
      <c r="I87" s="58"/>
      <c r="J87" s="19"/>
      <c r="K87" s="1">
        <f>+B87+E87+H87</f>
        <v>219487.4728538658</v>
      </c>
      <c r="L87" s="19">
        <f>+D87+G87+J87</f>
        <v>27571.52315901035</v>
      </c>
      <c r="M87" s="89" t="s">
        <v>26</v>
      </c>
      <c r="N87" s="1"/>
      <c r="O87" s="92"/>
      <c r="P87" s="19"/>
      <c r="Q87" s="1">
        <f>+$Q$16</f>
        <v>281.994088196294</v>
      </c>
      <c r="R87" s="93">
        <v>12.65</v>
      </c>
      <c r="S87" s="19">
        <f>+Q87*R87</f>
        <v>3567.225215683119</v>
      </c>
      <c r="T87" s="222">
        <f>L87+P87+S87</f>
        <v>31138.74837469347</v>
      </c>
    </row>
    <row r="88" spans="1:20" ht="15.75">
      <c r="A88" s="89" t="s">
        <v>66</v>
      </c>
      <c r="B88" s="1">
        <f>+$B$17</f>
        <v>1370595.04931688</v>
      </c>
      <c r="C88" s="2">
        <v>0.1027</v>
      </c>
      <c r="D88" s="19">
        <f>+B88*C88</f>
        <v>140760.1115648436</v>
      </c>
      <c r="E88" s="109">
        <f>+$E$17</f>
        <v>1163412.12151954</v>
      </c>
      <c r="F88" s="2">
        <v>0.07265</v>
      </c>
      <c r="G88" s="19">
        <f>+E88*F88</f>
        <v>84521.89062839458</v>
      </c>
      <c r="H88" s="1"/>
      <c r="I88" s="58"/>
      <c r="J88" s="19"/>
      <c r="K88" s="1">
        <f>+B88+E88+H88</f>
        <v>2534007.17083642</v>
      </c>
      <c r="L88" s="19">
        <f>+D88+G88+J88</f>
        <v>225282.00219323818</v>
      </c>
      <c r="M88" s="89" t="s">
        <v>27</v>
      </c>
      <c r="N88" s="1">
        <f>+$N$17</f>
        <v>6820.09488045059</v>
      </c>
      <c r="O88" s="137">
        <v>9.618</v>
      </c>
      <c r="P88" s="19">
        <f>+N88*O88</f>
        <v>65595.67256017377</v>
      </c>
      <c r="Q88" s="91"/>
      <c r="R88" s="93"/>
      <c r="S88" s="19"/>
      <c r="T88" s="222">
        <f>L88+P88+S88</f>
        <v>290877.67475341196</v>
      </c>
    </row>
    <row r="89" spans="1:20" ht="15.75">
      <c r="A89" s="89" t="s">
        <v>28</v>
      </c>
      <c r="B89" s="1"/>
      <c r="C89" s="2"/>
      <c r="D89" s="19"/>
      <c r="E89" s="60"/>
      <c r="F89" s="2"/>
      <c r="G89" s="103"/>
      <c r="H89" s="60"/>
      <c r="I89" s="58"/>
      <c r="J89" s="103"/>
      <c r="K89" s="1"/>
      <c r="L89" s="19"/>
      <c r="M89" s="89" t="s">
        <v>28</v>
      </c>
      <c r="N89" s="1"/>
      <c r="O89" s="137"/>
      <c r="P89" s="19"/>
      <c r="Q89" s="60"/>
      <c r="R89" s="104"/>
      <c r="S89" s="103"/>
      <c r="T89" s="222"/>
    </row>
    <row r="90" spans="1:20" ht="15.75">
      <c r="A90" s="108" t="s">
        <v>29</v>
      </c>
      <c r="B90" s="1">
        <f>+$B$19</f>
        <v>252180.358516129</v>
      </c>
      <c r="C90" s="2">
        <v>0.07115</v>
      </c>
      <c r="D90" s="19">
        <f>+B90*C90</f>
        <v>17942.63250842258</v>
      </c>
      <c r="E90" s="109"/>
      <c r="F90" s="2"/>
      <c r="G90" s="19"/>
      <c r="H90" s="1"/>
      <c r="I90" s="58"/>
      <c r="J90" s="19"/>
      <c r="K90" s="1">
        <f>+B90+E90+H90</f>
        <v>252180.358516129</v>
      </c>
      <c r="L90" s="19">
        <f>+D90+G90+J90</f>
        <v>17942.63250842258</v>
      </c>
      <c r="M90" s="108" t="s">
        <v>29</v>
      </c>
      <c r="N90" s="1">
        <f>+$N$19</f>
        <v>567.2736</v>
      </c>
      <c r="O90" s="137">
        <v>11.827</v>
      </c>
      <c r="P90" s="19">
        <f>+N90*O90</f>
        <v>6709.1448672</v>
      </c>
      <c r="Q90" s="91"/>
      <c r="R90" s="93"/>
      <c r="S90" s="19"/>
      <c r="T90" s="222">
        <f>L90+P90+S90</f>
        <v>24651.77737562258</v>
      </c>
    </row>
    <row r="91" spans="1:20" ht="15.75">
      <c r="A91" s="108" t="s">
        <v>30</v>
      </c>
      <c r="B91" s="22">
        <f>+$B$20</f>
        <v>142170.933390376</v>
      </c>
      <c r="C91" s="13">
        <f>+C90</f>
        <v>0.07115</v>
      </c>
      <c r="D91" s="110">
        <f>+B91*C91</f>
        <v>10115.461910725255</v>
      </c>
      <c r="E91" s="111"/>
      <c r="F91" s="13"/>
      <c r="G91" s="112"/>
      <c r="H91" s="111"/>
      <c r="I91" s="63"/>
      <c r="J91" s="112"/>
      <c r="K91" s="22">
        <f>+B91+E91+H91</f>
        <v>142170.933390376</v>
      </c>
      <c r="L91" s="110">
        <f>+D91+G91+J91</f>
        <v>10115.461910725255</v>
      </c>
      <c r="M91" s="108" t="s">
        <v>30</v>
      </c>
      <c r="N91" s="22">
        <f>+$N$20</f>
        <v>341.628</v>
      </c>
      <c r="O91" s="195">
        <v>11.507</v>
      </c>
      <c r="P91" s="110">
        <f>+N91*O91</f>
        <v>3931.1133959999997</v>
      </c>
      <c r="Q91" s="111"/>
      <c r="R91" s="114"/>
      <c r="S91" s="112"/>
      <c r="T91" s="249">
        <f>L91+P91+S91</f>
        <v>14046.575306725255</v>
      </c>
    </row>
    <row r="92" spans="1:20" ht="20.25">
      <c r="A92" s="89" t="s">
        <v>31</v>
      </c>
      <c r="B92" s="4">
        <f>SUM(B90:B91)</f>
        <v>394351.291906505</v>
      </c>
      <c r="C92" s="5"/>
      <c r="D92" s="94">
        <f>SUM(D90:D91)</f>
        <v>28058.094419147834</v>
      </c>
      <c r="E92" s="116"/>
      <c r="F92" s="5"/>
      <c r="G92" s="117"/>
      <c r="H92" s="116"/>
      <c r="I92" s="157"/>
      <c r="J92" s="117"/>
      <c r="K92" s="4">
        <f>+B92+E92+H92</f>
        <v>394351.291906505</v>
      </c>
      <c r="L92" s="94">
        <f>+D92+G92+J92</f>
        <v>28058.094419147834</v>
      </c>
      <c r="M92" s="95" t="s">
        <v>31</v>
      </c>
      <c r="N92" s="4">
        <f>SUM(N90:N91)</f>
        <v>908.9015999999999</v>
      </c>
      <c r="O92" s="189"/>
      <c r="P92" s="94">
        <f>SUM(P90:P91)</f>
        <v>10640.2582632</v>
      </c>
      <c r="Q92" s="116"/>
      <c r="R92" s="118"/>
      <c r="S92" s="117"/>
      <c r="T92" s="247">
        <f>+T90+T91</f>
        <v>38698.35268234783</v>
      </c>
    </row>
    <row r="93" spans="1:20" ht="6" customHeight="1">
      <c r="A93" s="89"/>
      <c r="B93" s="1"/>
      <c r="C93" s="2"/>
      <c r="D93" s="19"/>
      <c r="E93" s="60"/>
      <c r="F93" s="2"/>
      <c r="G93" s="103"/>
      <c r="H93" s="60"/>
      <c r="I93" s="58"/>
      <c r="J93" s="103"/>
      <c r="K93" s="1"/>
      <c r="L93" s="19"/>
      <c r="M93" s="89"/>
      <c r="N93" s="1"/>
      <c r="O93" s="137"/>
      <c r="P93" s="19"/>
      <c r="Q93" s="60"/>
      <c r="R93" s="104"/>
      <c r="S93" s="103"/>
      <c r="T93" s="222"/>
    </row>
    <row r="94" spans="1:20" ht="16.5" thickBot="1">
      <c r="A94" s="99" t="s">
        <v>24</v>
      </c>
      <c r="B94" s="18">
        <f>+B87+B88+B92</f>
        <v>1802588.220897215</v>
      </c>
      <c r="C94" s="7"/>
      <c r="D94" s="23">
        <f>+D87+D88+D92</f>
        <v>174070.00103608414</v>
      </c>
      <c r="E94" s="6">
        <f>+E87+E88+E92</f>
        <v>1345257.714699576</v>
      </c>
      <c r="F94" s="7"/>
      <c r="G94" s="23">
        <f>+G87+G88+G92</f>
        <v>106841.6187353122</v>
      </c>
      <c r="H94" s="119"/>
      <c r="I94" s="57"/>
      <c r="J94" s="120"/>
      <c r="K94" s="18">
        <f>+B94+E94+H94</f>
        <v>3147845.935596791</v>
      </c>
      <c r="L94" s="23">
        <f>+D94+G94+J94</f>
        <v>280911.61977139633</v>
      </c>
      <c r="M94" s="99" t="s">
        <v>24</v>
      </c>
      <c r="N94" s="18">
        <f>+N87+N88+N92</f>
        <v>7728.99648045059</v>
      </c>
      <c r="O94" s="191"/>
      <c r="P94" s="23">
        <f>+P87+P88+P92</f>
        <v>76235.93082337377</v>
      </c>
      <c r="Q94" s="6">
        <f>+Q87+Q88+Q92</f>
        <v>281.994088196294</v>
      </c>
      <c r="R94" s="102"/>
      <c r="S94" s="23">
        <f>+S87+S88+S92</f>
        <v>3567.225215683119</v>
      </c>
      <c r="T94" s="248">
        <f>L94+P94+S94</f>
        <v>360714.7758104532</v>
      </c>
    </row>
    <row r="95" spans="1:20" ht="5.25" customHeight="1" thickBot="1">
      <c r="A95" s="89"/>
      <c r="B95" s="1"/>
      <c r="C95" s="2"/>
      <c r="D95" s="19"/>
      <c r="E95" s="8"/>
      <c r="F95" s="2"/>
      <c r="G95" s="19"/>
      <c r="H95" s="60"/>
      <c r="I95" s="58"/>
      <c r="J95" s="103"/>
      <c r="K95" s="1"/>
      <c r="L95" s="19"/>
      <c r="M95" s="89"/>
      <c r="N95" s="1"/>
      <c r="O95" s="137"/>
      <c r="P95" s="19"/>
      <c r="Q95" s="8"/>
      <c r="R95" s="104"/>
      <c r="S95" s="19"/>
      <c r="T95" s="222"/>
    </row>
    <row r="96" spans="1:20" ht="15.75">
      <c r="A96" s="82" t="s">
        <v>32</v>
      </c>
      <c r="B96" s="20"/>
      <c r="C96" s="11"/>
      <c r="D96" s="21"/>
      <c r="E96" s="10"/>
      <c r="F96" s="11"/>
      <c r="G96" s="21"/>
      <c r="H96" s="61"/>
      <c r="I96" s="62"/>
      <c r="J96" s="105"/>
      <c r="K96" s="20"/>
      <c r="L96" s="21"/>
      <c r="M96" s="82" t="s">
        <v>32</v>
      </c>
      <c r="N96" s="20"/>
      <c r="O96" s="193"/>
      <c r="P96" s="21"/>
      <c r="Q96" s="10"/>
      <c r="R96" s="107"/>
      <c r="S96" s="21"/>
      <c r="T96" s="88"/>
    </row>
    <row r="97" spans="1:20" s="98" customFormat="1" ht="15.75">
      <c r="A97" s="89" t="s">
        <v>33</v>
      </c>
      <c r="B97" s="1">
        <f>+$B$26</f>
        <v>177854.455281531</v>
      </c>
      <c r="C97" s="2">
        <v>0.09061</v>
      </c>
      <c r="D97" s="19">
        <f>+B97*C97</f>
        <v>16115.392193059522</v>
      </c>
      <c r="E97" s="1">
        <f>+$E$26</f>
        <v>83995.7074427654</v>
      </c>
      <c r="F97" s="2">
        <v>0.06921</v>
      </c>
      <c r="G97" s="19">
        <f>+E97*F97</f>
        <v>5813.342912113792</v>
      </c>
      <c r="H97" s="1"/>
      <c r="I97" s="58"/>
      <c r="J97" s="19"/>
      <c r="K97" s="1">
        <f>+B97+E97+H97</f>
        <v>261850.1627242964</v>
      </c>
      <c r="L97" s="19">
        <f>+D97+G97+J97</f>
        <v>21928.735105173313</v>
      </c>
      <c r="M97" s="89" t="s">
        <v>33</v>
      </c>
      <c r="N97" s="1">
        <f>+$N$26</f>
        <v>914.19348545284</v>
      </c>
      <c r="O97" s="137">
        <v>6.928</v>
      </c>
      <c r="P97" s="19">
        <f>+N97*O97</f>
        <v>6333.532467217276</v>
      </c>
      <c r="Q97" s="91"/>
      <c r="R97" s="93"/>
      <c r="S97" s="19"/>
      <c r="T97" s="222">
        <f>L97+P97+S97</f>
        <v>28262.26757239059</v>
      </c>
    </row>
    <row r="98" spans="1:20" s="98" customFormat="1" ht="15.75">
      <c r="A98" s="89" t="s">
        <v>34</v>
      </c>
      <c r="B98" s="1">
        <f>+$B$27</f>
        <v>512943.913460219</v>
      </c>
      <c r="C98" s="2">
        <v>0.06459</v>
      </c>
      <c r="D98" s="19">
        <f>+B98*C98</f>
        <v>33131.04737039554</v>
      </c>
      <c r="E98" s="1"/>
      <c r="F98" s="158"/>
      <c r="G98" s="19"/>
      <c r="H98" s="1"/>
      <c r="I98" s="58"/>
      <c r="J98" s="19"/>
      <c r="K98" s="1">
        <f>+B98+E98+H98</f>
        <v>512943.913460219</v>
      </c>
      <c r="L98" s="19">
        <f>+D98+G98+J98</f>
        <v>33131.04737039554</v>
      </c>
      <c r="M98" s="89" t="s">
        <v>34</v>
      </c>
      <c r="N98" s="1">
        <f>+$N$27</f>
        <v>1364.6665921033</v>
      </c>
      <c r="O98" s="137">
        <v>11.15</v>
      </c>
      <c r="P98" s="19">
        <f>+N98*O98</f>
        <v>15216.032501951795</v>
      </c>
      <c r="Q98" s="91"/>
      <c r="R98" s="93"/>
      <c r="S98" s="19"/>
      <c r="T98" s="222">
        <f>L98+P98+S98</f>
        <v>48347.07987234734</v>
      </c>
    </row>
    <row r="99" spans="1:20" s="98" customFormat="1" ht="15.75">
      <c r="A99" s="89" t="s">
        <v>35</v>
      </c>
      <c r="B99" s="1"/>
      <c r="C99" s="2"/>
      <c r="D99" s="19"/>
      <c r="E99" s="1"/>
      <c r="F99" s="158"/>
      <c r="G99" s="19"/>
      <c r="H99" s="1"/>
      <c r="I99" s="58"/>
      <c r="J99" s="19"/>
      <c r="K99" s="1"/>
      <c r="L99" s="19"/>
      <c r="M99" s="89" t="s">
        <v>35</v>
      </c>
      <c r="N99" s="1"/>
      <c r="O99" s="137"/>
      <c r="P99" s="19"/>
      <c r="Q99" s="91"/>
      <c r="R99" s="93"/>
      <c r="S99" s="19"/>
      <c r="T99" s="222"/>
    </row>
    <row r="100" spans="1:20" s="98" customFormat="1" ht="15.75">
      <c r="A100" s="108" t="s">
        <v>29</v>
      </c>
      <c r="B100" s="1">
        <f>+$B$29</f>
        <v>57914.8830200065</v>
      </c>
      <c r="C100" s="2">
        <v>0.06432</v>
      </c>
      <c r="D100" s="19">
        <f>+B100*C100</f>
        <v>3725.085275846818</v>
      </c>
      <c r="E100" s="159"/>
      <c r="F100" s="158"/>
      <c r="G100" s="19"/>
      <c r="H100" s="160"/>
      <c r="I100" s="58"/>
      <c r="J100" s="19"/>
      <c r="K100" s="1">
        <f>+B100+E100+H100</f>
        <v>57914.8830200065</v>
      </c>
      <c r="L100" s="19">
        <f>+D100+G100+J100</f>
        <v>3725.085275846818</v>
      </c>
      <c r="M100" s="108" t="s">
        <v>29</v>
      </c>
      <c r="N100" s="1">
        <f>+$N$29</f>
        <v>165.7752</v>
      </c>
      <c r="O100" s="137">
        <v>10.573</v>
      </c>
      <c r="P100" s="19">
        <f>+N100*O100</f>
        <v>1752.7411896</v>
      </c>
      <c r="Q100" s="91"/>
      <c r="R100" s="93"/>
      <c r="S100" s="19"/>
      <c r="T100" s="222">
        <f>L100+P100+S100</f>
        <v>5477.8264654468185</v>
      </c>
    </row>
    <row r="101" spans="1:20" ht="15.75">
      <c r="A101" s="108" t="s">
        <v>30</v>
      </c>
      <c r="B101" s="22">
        <f>+$B$30</f>
        <v>175276.787531613</v>
      </c>
      <c r="C101" s="13">
        <f>+C100</f>
        <v>0.06432</v>
      </c>
      <c r="D101" s="110">
        <f>+B101*C101</f>
        <v>11273.802974033348</v>
      </c>
      <c r="E101" s="161"/>
      <c r="F101" s="158"/>
      <c r="G101" s="112"/>
      <c r="H101" s="160"/>
      <c r="I101" s="63"/>
      <c r="J101" s="112"/>
      <c r="K101" s="22">
        <f>+B101+E101+H101</f>
        <v>175276.787531613</v>
      </c>
      <c r="L101" s="110">
        <f>+D101+G101+J101</f>
        <v>11273.802974033348</v>
      </c>
      <c r="M101" s="108" t="s">
        <v>30</v>
      </c>
      <c r="N101" s="22">
        <f>+$N$30</f>
        <v>275.928</v>
      </c>
      <c r="O101" s="195">
        <v>10.253</v>
      </c>
      <c r="P101" s="110">
        <f>+N101*O101</f>
        <v>2829.089784</v>
      </c>
      <c r="Q101" s="111"/>
      <c r="R101" s="114"/>
      <c r="S101" s="112"/>
      <c r="T101" s="249">
        <f>L101+P101+S101</f>
        <v>14102.892758033347</v>
      </c>
    </row>
    <row r="102" spans="1:20" s="98" customFormat="1" ht="15.75">
      <c r="A102" s="89" t="s">
        <v>31</v>
      </c>
      <c r="B102" s="1">
        <f>SUM(B100:B101)</f>
        <v>233191.6705516195</v>
      </c>
      <c r="C102" s="2"/>
      <c r="D102" s="19">
        <f>SUM(D100:D101)</f>
        <v>14998.888249880165</v>
      </c>
      <c r="E102" s="159"/>
      <c r="F102" s="158"/>
      <c r="G102" s="19"/>
      <c r="H102" s="160"/>
      <c r="I102" s="58"/>
      <c r="J102" s="19"/>
      <c r="K102" s="1">
        <f>+B102+E102+H102</f>
        <v>233191.6705516195</v>
      </c>
      <c r="L102" s="19">
        <f>+D102+G102+J102</f>
        <v>14998.888249880165</v>
      </c>
      <c r="M102" s="89" t="s">
        <v>31</v>
      </c>
      <c r="N102" s="1">
        <f>SUM(N100:N101)</f>
        <v>441.70320000000004</v>
      </c>
      <c r="O102" s="137"/>
      <c r="P102" s="19">
        <f>SUM(P100:P101)</f>
        <v>4581.8309736</v>
      </c>
      <c r="Q102" s="91"/>
      <c r="R102" s="93"/>
      <c r="S102" s="19"/>
      <c r="T102" s="222">
        <f>+T100+T101</f>
        <v>19580.719223480166</v>
      </c>
    </row>
    <row r="103" spans="1:20" ht="15.75">
      <c r="A103" s="89" t="s">
        <v>67</v>
      </c>
      <c r="B103" s="1"/>
      <c r="C103" s="2"/>
      <c r="D103" s="19"/>
      <c r="E103" s="159"/>
      <c r="F103" s="158"/>
      <c r="G103" s="19"/>
      <c r="H103" s="160"/>
      <c r="I103" s="58"/>
      <c r="J103" s="103"/>
      <c r="K103" s="1"/>
      <c r="L103" s="19"/>
      <c r="M103" s="89" t="s">
        <v>36</v>
      </c>
      <c r="N103" s="1"/>
      <c r="O103" s="137"/>
      <c r="P103" s="19"/>
      <c r="Q103" s="8"/>
      <c r="R103" s="104"/>
      <c r="S103" s="19"/>
      <c r="T103" s="222"/>
    </row>
    <row r="104" spans="1:20" ht="15.75">
      <c r="A104" s="108" t="s">
        <v>29</v>
      </c>
      <c r="B104" s="1">
        <f>+$B$33</f>
        <v>213089.891206452</v>
      </c>
      <c r="C104" s="2">
        <v>0.06432</v>
      </c>
      <c r="D104" s="19">
        <f>+B104*C104</f>
        <v>13705.941802398995</v>
      </c>
      <c r="E104" s="159"/>
      <c r="F104" s="158"/>
      <c r="G104" s="19"/>
      <c r="H104" s="160"/>
      <c r="I104" s="58"/>
      <c r="J104" s="103"/>
      <c r="K104" s="1">
        <f>+B104+E104+H104</f>
        <v>213089.891206452</v>
      </c>
      <c r="L104" s="19">
        <f>+D104+G104+J104</f>
        <v>13705.941802398995</v>
      </c>
      <c r="M104" s="108" t="s">
        <v>29</v>
      </c>
      <c r="N104" s="1">
        <f>+$N$33</f>
        <v>550.7677</v>
      </c>
      <c r="O104" s="137">
        <v>7.143000000000001</v>
      </c>
      <c r="P104" s="19">
        <f>+N104*O104</f>
        <v>3934.1336811</v>
      </c>
      <c r="Q104" s="8"/>
      <c r="R104" s="104"/>
      <c r="S104" s="19"/>
      <c r="T104" s="222">
        <f>L104+P104+S104</f>
        <v>17640.075483498993</v>
      </c>
    </row>
    <row r="105" spans="1:20" ht="15.75">
      <c r="A105" s="108" t="s">
        <v>30</v>
      </c>
      <c r="B105" s="22">
        <f>+$B$34</f>
        <v>486362.67566443</v>
      </c>
      <c r="C105" s="13">
        <f>+C104</f>
        <v>0.06432</v>
      </c>
      <c r="D105" s="110">
        <f>+B105*C105</f>
        <v>31282.84729873614</v>
      </c>
      <c r="E105" s="161"/>
      <c r="F105" s="158"/>
      <c r="G105" s="110"/>
      <c r="H105" s="160"/>
      <c r="I105" s="63"/>
      <c r="J105" s="112"/>
      <c r="K105" s="22">
        <f>+B105+E105+H105</f>
        <v>486362.67566443</v>
      </c>
      <c r="L105" s="110">
        <f>+D105+G105+J105</f>
        <v>31282.84729873614</v>
      </c>
      <c r="M105" s="108" t="s">
        <v>30</v>
      </c>
      <c r="N105" s="22">
        <f>+$N$34</f>
        <v>1053.45708292047</v>
      </c>
      <c r="O105" s="195">
        <v>6.823</v>
      </c>
      <c r="P105" s="110">
        <f>+N105*O105</f>
        <v>7187.737676766366</v>
      </c>
      <c r="Q105" s="12"/>
      <c r="R105" s="114"/>
      <c r="S105" s="110"/>
      <c r="T105" s="249">
        <f>L105+P105+S105</f>
        <v>38470.584975502505</v>
      </c>
    </row>
    <row r="106" spans="1:20" ht="15.75">
      <c r="A106" s="89" t="s">
        <v>31</v>
      </c>
      <c r="B106" s="1">
        <f>SUM(B104:B105)</f>
        <v>699452.5668708821</v>
      </c>
      <c r="C106" s="2"/>
      <c r="D106" s="19">
        <f>SUM(D104:D105)</f>
        <v>44988.78910113513</v>
      </c>
      <c r="E106" s="159"/>
      <c r="F106" s="158"/>
      <c r="G106" s="19"/>
      <c r="H106" s="160"/>
      <c r="I106" s="58"/>
      <c r="J106" s="103"/>
      <c r="K106" s="1">
        <f>+B106+E106+H106</f>
        <v>699452.5668708821</v>
      </c>
      <c r="L106" s="19">
        <f>+D106+G106+J106</f>
        <v>44988.78910113513</v>
      </c>
      <c r="M106" s="89" t="s">
        <v>31</v>
      </c>
      <c r="N106" s="1">
        <f>SUM(N104:N105)</f>
        <v>1604.2247829204698</v>
      </c>
      <c r="O106" s="137"/>
      <c r="P106" s="19">
        <f>SUM(P104:P105)</f>
        <v>11121.871357866366</v>
      </c>
      <c r="Q106" s="8"/>
      <c r="R106" s="104"/>
      <c r="S106" s="19"/>
      <c r="T106" s="222">
        <f>+T104+T105</f>
        <v>56110.6604590015</v>
      </c>
    </row>
    <row r="107" spans="1:20" s="45" customFormat="1" ht="21">
      <c r="A107" s="89" t="s">
        <v>74</v>
      </c>
      <c r="B107" s="24">
        <f>+B102+B106</f>
        <v>932644.2374225016</v>
      </c>
      <c r="C107" s="17"/>
      <c r="D107" s="25">
        <f>+D102+D106</f>
        <v>59987.6773510153</v>
      </c>
      <c r="E107" s="162"/>
      <c r="F107" s="158"/>
      <c r="G107" s="77"/>
      <c r="H107" s="160"/>
      <c r="I107" s="59"/>
      <c r="J107" s="124"/>
      <c r="K107" s="24">
        <f>+K102+K106</f>
        <v>932644.2374225016</v>
      </c>
      <c r="L107" s="25">
        <f>+L102+L106</f>
        <v>59987.6773510153</v>
      </c>
      <c r="M107" s="89" t="s">
        <v>75</v>
      </c>
      <c r="N107" s="16">
        <f>+N102+N106</f>
        <v>2045.9279829204697</v>
      </c>
      <c r="O107" s="48"/>
      <c r="P107" s="25">
        <f>+P102+P106</f>
        <v>15703.702331466367</v>
      </c>
      <c r="Q107" s="50"/>
      <c r="R107" s="51"/>
      <c r="S107" s="77"/>
      <c r="T107" s="222">
        <f>+T102+T106</f>
        <v>75691.37968248167</v>
      </c>
    </row>
    <row r="108" spans="1:20" s="45" customFormat="1" ht="8.25" customHeight="1">
      <c r="A108" s="89"/>
      <c r="B108" s="24"/>
      <c r="C108" s="17"/>
      <c r="D108" s="25"/>
      <c r="E108" s="50"/>
      <c r="F108" s="163"/>
      <c r="G108" s="77"/>
      <c r="H108" s="164"/>
      <c r="I108" s="59"/>
      <c r="J108" s="124"/>
      <c r="K108" s="24"/>
      <c r="L108" s="25"/>
      <c r="M108" s="89"/>
      <c r="N108" s="16"/>
      <c r="O108" s="48"/>
      <c r="P108" s="25"/>
      <c r="Q108" s="50"/>
      <c r="R108" s="51"/>
      <c r="S108" s="77"/>
      <c r="T108" s="222"/>
    </row>
    <row r="109" spans="1:20" s="45" customFormat="1" ht="18.75">
      <c r="A109" s="89" t="s">
        <v>68</v>
      </c>
      <c r="B109" s="24">
        <v>1814317.632</v>
      </c>
      <c r="C109" s="17">
        <v>0.07109</v>
      </c>
      <c r="D109" s="25">
        <f>+B109*C109</f>
        <v>128979.84045888</v>
      </c>
      <c r="E109" s="50"/>
      <c r="F109" s="163"/>
      <c r="G109" s="77"/>
      <c r="H109" s="50"/>
      <c r="I109" s="59"/>
      <c r="J109" s="124"/>
      <c r="K109" s="24">
        <f>+B109+E109+H109</f>
        <v>1814317.632</v>
      </c>
      <c r="L109" s="25">
        <f>+D109+G109+J109</f>
        <v>128979.84045888</v>
      </c>
      <c r="M109" s="89"/>
      <c r="N109" s="1">
        <f>+$N$38</f>
        <v>2726.976</v>
      </c>
      <c r="O109" s="137">
        <v>0</v>
      </c>
      <c r="P109" s="19">
        <f>+N109*O109</f>
        <v>0</v>
      </c>
      <c r="Q109" s="24">
        <v>0.024</v>
      </c>
      <c r="R109" s="165">
        <v>20700</v>
      </c>
      <c r="S109" s="25">
        <f>+Q109*R109</f>
        <v>496.8</v>
      </c>
      <c r="T109" s="222">
        <f>L109+P109+S109</f>
        <v>129476.64045888</v>
      </c>
    </row>
    <row r="110" spans="1:20" ht="9" customHeight="1">
      <c r="A110" s="89"/>
      <c r="B110" s="1"/>
      <c r="C110" s="2"/>
      <c r="D110" s="19"/>
      <c r="E110" s="60"/>
      <c r="F110" s="158"/>
      <c r="G110" s="103"/>
      <c r="H110" s="60"/>
      <c r="I110" s="58"/>
      <c r="J110" s="103"/>
      <c r="K110" s="1"/>
      <c r="L110" s="19"/>
      <c r="M110" s="89"/>
      <c r="N110" s="1"/>
      <c r="O110" s="137"/>
      <c r="P110" s="19"/>
      <c r="Q110" s="8"/>
      <c r="R110" s="104"/>
      <c r="S110" s="240"/>
      <c r="T110" s="222"/>
    </row>
    <row r="111" spans="1:20" s="45" customFormat="1" ht="16.5" thickBot="1">
      <c r="A111" s="99" t="s">
        <v>38</v>
      </c>
      <c r="B111" s="18">
        <f>+B97+B98+B107+B109</f>
        <v>3437760.2381642517</v>
      </c>
      <c r="C111" s="7"/>
      <c r="D111" s="23">
        <f>+D97+D98+D107+D109</f>
        <v>238213.95737335036</v>
      </c>
      <c r="E111" s="128">
        <f>+E97+E98+E107</f>
        <v>83995.7074427654</v>
      </c>
      <c r="F111" s="7"/>
      <c r="G111" s="23">
        <f>+G97+G98+G107</f>
        <v>5813.342912113792</v>
      </c>
      <c r="H111" s="119"/>
      <c r="I111" s="57"/>
      <c r="J111" s="120"/>
      <c r="K111" s="18">
        <f>+K97+K98+K107+K109</f>
        <v>3521755.945607017</v>
      </c>
      <c r="L111" s="23">
        <f>+L97+L98+L107+L109</f>
        <v>244027.30028546415</v>
      </c>
      <c r="M111" s="99" t="s">
        <v>38</v>
      </c>
      <c r="N111" s="6">
        <f>+N97+N98+N107+N109</f>
        <v>7051.764060476609</v>
      </c>
      <c r="O111" s="191"/>
      <c r="P111" s="23">
        <f>+P97+P98+P107+P109</f>
        <v>37253.26730063544</v>
      </c>
      <c r="Q111" s="18">
        <f>+Q97+Q98+Q107+Q109</f>
        <v>0.024</v>
      </c>
      <c r="R111" s="102"/>
      <c r="S111" s="239">
        <f>+S97+S98+S107+S109</f>
        <v>496.8</v>
      </c>
      <c r="T111" s="248">
        <f>L111+P111+S111</f>
        <v>281777.3675860996</v>
      </c>
    </row>
    <row r="112" spans="1:20" ht="16.5" thickBot="1">
      <c r="A112" s="89"/>
      <c r="B112" s="1"/>
      <c r="C112" s="2"/>
      <c r="D112" s="19"/>
      <c r="E112" s="60"/>
      <c r="F112" s="158"/>
      <c r="G112" s="103"/>
      <c r="H112" s="60"/>
      <c r="I112" s="58"/>
      <c r="J112" s="103"/>
      <c r="K112" s="1"/>
      <c r="L112" s="19"/>
      <c r="M112" s="89"/>
      <c r="N112" s="1"/>
      <c r="O112" s="137"/>
      <c r="P112" s="19"/>
      <c r="Q112" s="8"/>
      <c r="R112" s="104"/>
      <c r="S112" s="103"/>
      <c r="T112" s="222"/>
    </row>
    <row r="113" spans="1:20" ht="15.75">
      <c r="A113" s="82" t="s">
        <v>39</v>
      </c>
      <c r="B113" s="20"/>
      <c r="C113" s="11"/>
      <c r="D113" s="21"/>
      <c r="E113" s="61"/>
      <c r="F113" s="166"/>
      <c r="G113" s="105"/>
      <c r="H113" s="61"/>
      <c r="I113" s="62"/>
      <c r="J113" s="105"/>
      <c r="K113" s="20"/>
      <c r="L113" s="21"/>
      <c r="M113" s="82" t="s">
        <v>39</v>
      </c>
      <c r="N113" s="20"/>
      <c r="O113" s="193"/>
      <c r="P113" s="21"/>
      <c r="Q113" s="61"/>
      <c r="R113" s="107"/>
      <c r="S113" s="105"/>
      <c r="T113" s="88"/>
    </row>
    <row r="114" spans="1:20" ht="15.75">
      <c r="A114" s="89" t="s">
        <v>40</v>
      </c>
      <c r="B114" s="1"/>
      <c r="C114" s="2"/>
      <c r="D114" s="19"/>
      <c r="E114" s="60"/>
      <c r="F114" s="158"/>
      <c r="G114" s="103"/>
      <c r="H114" s="60"/>
      <c r="I114" s="58"/>
      <c r="J114" s="103"/>
      <c r="K114" s="1"/>
      <c r="L114" s="19"/>
      <c r="M114" s="89" t="s">
        <v>40</v>
      </c>
      <c r="N114" s="1"/>
      <c r="O114" s="137"/>
      <c r="P114" s="19"/>
      <c r="Q114" s="60"/>
      <c r="R114" s="104"/>
      <c r="S114" s="103"/>
      <c r="T114" s="222"/>
    </row>
    <row r="115" spans="1:20" ht="15.75">
      <c r="A115" s="108" t="s">
        <v>29</v>
      </c>
      <c r="B115" s="1">
        <f>+$B$44</f>
        <v>124527.440923009</v>
      </c>
      <c r="C115" s="2">
        <v>0.0668</v>
      </c>
      <c r="D115" s="19">
        <f>+B115*C115</f>
        <v>8318.433053657001</v>
      </c>
      <c r="E115" s="60"/>
      <c r="F115" s="158"/>
      <c r="G115" s="103"/>
      <c r="H115" s="60"/>
      <c r="I115" s="58"/>
      <c r="J115" s="103"/>
      <c r="K115" s="1">
        <f>+B115+E115+H115</f>
        <v>124527.440923009</v>
      </c>
      <c r="L115" s="19">
        <f>+D115+G115+J115</f>
        <v>8318.433053657001</v>
      </c>
      <c r="M115" s="108" t="s">
        <v>29</v>
      </c>
      <c r="N115" s="1">
        <f>+$N$44</f>
        <v>336.76103400936</v>
      </c>
      <c r="O115" s="137">
        <v>11.026</v>
      </c>
      <c r="P115" s="19">
        <f>+N115*O115</f>
        <v>3713.1271609872033</v>
      </c>
      <c r="Q115" s="60"/>
      <c r="R115" s="104"/>
      <c r="S115" s="103"/>
      <c r="T115" s="222">
        <f>L115+P115+S115</f>
        <v>12031.560214644205</v>
      </c>
    </row>
    <row r="116" spans="1:20" ht="15.75">
      <c r="A116" s="108" t="s">
        <v>30</v>
      </c>
      <c r="B116" s="22">
        <f>+$B$45</f>
        <v>72840.822775</v>
      </c>
      <c r="C116" s="13">
        <f>+C115</f>
        <v>0.0668</v>
      </c>
      <c r="D116" s="110">
        <f>+B116*C116</f>
        <v>4865.766961369999</v>
      </c>
      <c r="E116" s="111"/>
      <c r="F116" s="167"/>
      <c r="G116" s="112"/>
      <c r="H116" s="111"/>
      <c r="I116" s="63"/>
      <c r="J116" s="112"/>
      <c r="K116" s="22">
        <f>+B116+E116+H116</f>
        <v>72840.822775</v>
      </c>
      <c r="L116" s="110">
        <f>+D116+G116+J116</f>
        <v>4865.766961369999</v>
      </c>
      <c r="M116" s="108" t="s">
        <v>30</v>
      </c>
      <c r="N116" s="22">
        <f>+$N$45</f>
        <v>188.2534</v>
      </c>
      <c r="O116" s="195">
        <v>10.706</v>
      </c>
      <c r="P116" s="110">
        <f>+N116*O116</f>
        <v>2015.4409004</v>
      </c>
      <c r="Q116" s="111"/>
      <c r="R116" s="114"/>
      <c r="S116" s="112"/>
      <c r="T116" s="249">
        <f>L116+P116+S116</f>
        <v>6881.207861769999</v>
      </c>
    </row>
    <row r="117" spans="1:20" ht="15.75">
      <c r="A117" s="89" t="s">
        <v>31</v>
      </c>
      <c r="B117" s="1">
        <f>SUM(B115:B116)</f>
        <v>197368.263698009</v>
      </c>
      <c r="C117" s="2"/>
      <c r="D117" s="19">
        <f>SUM(D115:D116)</f>
        <v>13184.200015027</v>
      </c>
      <c r="E117" s="60"/>
      <c r="F117" s="158"/>
      <c r="G117" s="103"/>
      <c r="H117" s="60"/>
      <c r="I117" s="58"/>
      <c r="J117" s="103"/>
      <c r="K117" s="1">
        <f>+B117+E117+H117</f>
        <v>197368.263698009</v>
      </c>
      <c r="L117" s="19">
        <f>+D117+G117+J117</f>
        <v>13184.200015027</v>
      </c>
      <c r="M117" s="89" t="s">
        <v>31</v>
      </c>
      <c r="N117" s="1">
        <f>SUM(N115:N116)</f>
        <v>525.01443400936</v>
      </c>
      <c r="O117" s="137"/>
      <c r="P117" s="19">
        <f>SUM(P115:P116)</f>
        <v>5728.568061387203</v>
      </c>
      <c r="Q117" s="60"/>
      <c r="R117" s="104"/>
      <c r="S117" s="103"/>
      <c r="T117" s="222">
        <f>+T115+T116</f>
        <v>18912.768076414206</v>
      </c>
    </row>
    <row r="118" spans="1:20" ht="15.75">
      <c r="A118" s="89" t="s">
        <v>76</v>
      </c>
      <c r="B118" s="22">
        <f>+$B$47</f>
        <v>115739.969512073</v>
      </c>
      <c r="C118" s="13">
        <v>0.2193</v>
      </c>
      <c r="D118" s="110">
        <f>+B118*C118</f>
        <v>25381.77531399761</v>
      </c>
      <c r="E118" s="111"/>
      <c r="F118" s="167"/>
      <c r="G118" s="112"/>
      <c r="H118" s="111"/>
      <c r="I118" s="63"/>
      <c r="J118" s="112"/>
      <c r="K118" s="22">
        <f>+B118+E118+H118</f>
        <v>115739.969512073</v>
      </c>
      <c r="L118" s="110">
        <f>+D118+G118+J118</f>
        <v>25381.77531399761</v>
      </c>
      <c r="M118" s="89" t="s">
        <v>41</v>
      </c>
      <c r="N118" s="22"/>
      <c r="O118" s="195"/>
      <c r="P118" s="110"/>
      <c r="Q118" s="111"/>
      <c r="R118" s="114"/>
      <c r="S118" s="112"/>
      <c r="T118" s="249">
        <f>L118+P118+S118</f>
        <v>25381.77531399761</v>
      </c>
    </row>
    <row r="119" spans="1:20" s="45" customFormat="1" ht="16.5" thickBot="1">
      <c r="A119" s="99" t="s">
        <v>24</v>
      </c>
      <c r="B119" s="18">
        <f>+B117+B118</f>
        <v>313108.233210082</v>
      </c>
      <c r="C119" s="7"/>
      <c r="D119" s="23">
        <f>+D117+D118</f>
        <v>38565.97532902461</v>
      </c>
      <c r="E119" s="119"/>
      <c r="F119" s="168"/>
      <c r="G119" s="120"/>
      <c r="H119" s="119"/>
      <c r="I119" s="57"/>
      <c r="J119" s="120"/>
      <c r="K119" s="18">
        <f>+B119+E119+H119</f>
        <v>313108.233210082</v>
      </c>
      <c r="L119" s="23">
        <f>+D119+G119+J119</f>
        <v>38565.97532902461</v>
      </c>
      <c r="M119" s="99" t="s">
        <v>24</v>
      </c>
      <c r="N119" s="18">
        <f>+N117+N118</f>
        <v>525.01443400936</v>
      </c>
      <c r="O119" s="101"/>
      <c r="P119" s="23">
        <f>+P117+P118</f>
        <v>5728.568061387203</v>
      </c>
      <c r="Q119" s="119"/>
      <c r="R119" s="102"/>
      <c r="S119" s="120"/>
      <c r="T119" s="248">
        <f>+T117+T118</f>
        <v>44294.54339041181</v>
      </c>
    </row>
    <row r="120" spans="1:20" ht="6.75" customHeight="1">
      <c r="A120" s="89"/>
      <c r="B120" s="1"/>
      <c r="C120" s="2"/>
      <c r="D120" s="19"/>
      <c r="E120" s="60"/>
      <c r="F120" s="158"/>
      <c r="G120" s="103"/>
      <c r="H120" s="60"/>
      <c r="I120" s="58"/>
      <c r="J120" s="103"/>
      <c r="K120" s="1"/>
      <c r="L120" s="19"/>
      <c r="M120" s="89"/>
      <c r="N120" s="1"/>
      <c r="O120" s="92"/>
      <c r="P120" s="19"/>
      <c r="Q120" s="60"/>
      <c r="R120" s="104"/>
      <c r="S120" s="103"/>
      <c r="T120" s="222"/>
    </row>
    <row r="121" spans="1:21" ht="15.75">
      <c r="A121" s="29" t="s">
        <v>42</v>
      </c>
      <c r="B121" s="24">
        <f>+B84+B94+B111+B119</f>
        <v>9721989.780651083</v>
      </c>
      <c r="C121" s="17"/>
      <c r="D121" s="25">
        <f>+D84+D94+D111+D119</f>
        <v>984416.4637397829</v>
      </c>
      <c r="E121" s="16">
        <f>+E84+E94+E111+E119</f>
        <v>1477894.2673043096</v>
      </c>
      <c r="F121" s="163"/>
      <c r="G121" s="25">
        <f>+G84+G94+G111+G119</f>
        <v>118874.66651828687</v>
      </c>
      <c r="H121" s="16">
        <f>+H84+H94+H111+H119</f>
        <v>155363.934092981</v>
      </c>
      <c r="I121" s="59"/>
      <c r="J121" s="25">
        <f>+J84+J94+J111+J119</f>
        <v>10170.123125726537</v>
      </c>
      <c r="K121" s="24">
        <f>+B121+E121+H121</f>
        <v>11355247.982048376</v>
      </c>
      <c r="L121" s="25">
        <f>+D121+G121+J121</f>
        <v>1113461.2533837964</v>
      </c>
      <c r="M121" s="29" t="s">
        <v>42</v>
      </c>
      <c r="N121" s="16">
        <f>+N84+N94+N111+N119</f>
        <v>15305.77497493656</v>
      </c>
      <c r="O121" s="129"/>
      <c r="P121" s="25">
        <f>+P84+P94+P111+P119</f>
        <v>119217.76618539641</v>
      </c>
      <c r="Q121" s="16">
        <f>+Q84+Q94+Q111+Q119</f>
        <v>5439.487572649949</v>
      </c>
      <c r="R121" s="51"/>
      <c r="S121" s="25">
        <f>+S84+S94+S111+S119</f>
        <v>60875.4998691006</v>
      </c>
      <c r="T121" s="222">
        <f>L121+P121+S121</f>
        <v>1293554.5194382933</v>
      </c>
      <c r="U121" s="259"/>
    </row>
    <row r="122" spans="1:20" ht="6" customHeight="1" thickBot="1">
      <c r="A122" s="89"/>
      <c r="B122" s="1"/>
      <c r="C122" s="2"/>
      <c r="D122" s="19"/>
      <c r="E122" s="60"/>
      <c r="F122" s="158"/>
      <c r="G122" s="103"/>
      <c r="H122" s="60"/>
      <c r="I122" s="58"/>
      <c r="J122" s="103"/>
      <c r="K122" s="1"/>
      <c r="L122" s="19"/>
      <c r="M122" s="89"/>
      <c r="N122" s="1"/>
      <c r="O122" s="92"/>
      <c r="P122" s="19"/>
      <c r="Q122" s="60"/>
      <c r="R122" s="104"/>
      <c r="S122" s="103"/>
      <c r="T122" s="222"/>
    </row>
    <row r="123" spans="1:20" ht="18">
      <c r="A123" s="130" t="s">
        <v>43</v>
      </c>
      <c r="B123" s="20"/>
      <c r="C123" s="11"/>
      <c r="D123" s="21"/>
      <c r="E123" s="61"/>
      <c r="F123" s="166"/>
      <c r="G123" s="105"/>
      <c r="H123" s="61"/>
      <c r="I123" s="62"/>
      <c r="J123" s="105"/>
      <c r="K123" s="20"/>
      <c r="L123" s="21"/>
      <c r="M123" s="130" t="s">
        <v>43</v>
      </c>
      <c r="N123" s="20"/>
      <c r="O123" s="106"/>
      <c r="P123" s="21"/>
      <c r="Q123" s="61"/>
      <c r="R123" s="107"/>
      <c r="S123" s="105"/>
      <c r="T123" s="88"/>
    </row>
    <row r="124" spans="1:20" ht="18">
      <c r="A124" s="89" t="s">
        <v>44</v>
      </c>
      <c r="B124" s="1">
        <f>+$B53</f>
        <v>108411.483</v>
      </c>
      <c r="C124" s="2">
        <f>+D124/B124</f>
        <v>0.062038499899017246</v>
      </c>
      <c r="D124" s="3">
        <v>6725.68577714781</v>
      </c>
      <c r="E124" s="60"/>
      <c r="F124" s="158"/>
      <c r="G124" s="103"/>
      <c r="H124" s="60"/>
      <c r="I124" s="58"/>
      <c r="J124" s="103"/>
      <c r="K124" s="1">
        <f>+B124+E124+H124</f>
        <v>108411.483</v>
      </c>
      <c r="L124" s="19">
        <f>+D124+G124+J124</f>
        <v>6725.68577714781</v>
      </c>
      <c r="M124" s="80"/>
      <c r="N124" s="1"/>
      <c r="O124" s="92"/>
      <c r="P124" s="19"/>
      <c r="Q124" s="60"/>
      <c r="R124" s="104"/>
      <c r="S124" s="103"/>
      <c r="T124" s="222">
        <f>L124+P124+S124</f>
        <v>6725.68577714781</v>
      </c>
    </row>
    <row r="125" spans="1:20" ht="18">
      <c r="A125" s="89" t="s">
        <v>45</v>
      </c>
      <c r="B125" s="1">
        <f>+$B54</f>
        <v>179928</v>
      </c>
      <c r="C125" s="2">
        <f>+D125/B125</f>
        <v>0.06211977013027433</v>
      </c>
      <c r="D125" s="3">
        <v>11177.086</v>
      </c>
      <c r="E125" s="60"/>
      <c r="F125" s="158"/>
      <c r="G125" s="103"/>
      <c r="H125" s="60"/>
      <c r="I125" s="58"/>
      <c r="J125" s="103"/>
      <c r="K125" s="1">
        <f>+B125+E125+H125</f>
        <v>179928</v>
      </c>
      <c r="L125" s="19">
        <f>+D125+G125+J125</f>
        <v>11177.086</v>
      </c>
      <c r="M125" s="80"/>
      <c r="N125" s="1"/>
      <c r="O125" s="92"/>
      <c r="P125" s="19"/>
      <c r="Q125" s="60"/>
      <c r="R125" s="104"/>
      <c r="S125" s="103"/>
      <c r="T125" s="222">
        <f>L125+P125+S125</f>
        <v>11177.086</v>
      </c>
    </row>
    <row r="126" spans="1:20" ht="18">
      <c r="A126" s="89" t="s">
        <v>46</v>
      </c>
      <c r="B126" s="22">
        <f>+$B55</f>
        <v>189000</v>
      </c>
      <c r="C126" s="13">
        <f>+D126/B126</f>
        <v>0.04909907952380952</v>
      </c>
      <c r="D126" s="14">
        <v>9279.72603</v>
      </c>
      <c r="E126" s="60"/>
      <c r="F126" s="158"/>
      <c r="G126" s="103"/>
      <c r="H126" s="60"/>
      <c r="I126" s="58"/>
      <c r="J126" s="103"/>
      <c r="K126" s="22">
        <f>+B126+E126+H126</f>
        <v>189000</v>
      </c>
      <c r="L126" s="110">
        <f>+D126+G126+J126</f>
        <v>9279.72603</v>
      </c>
      <c r="M126" s="80"/>
      <c r="N126" s="1"/>
      <c r="O126" s="92"/>
      <c r="P126" s="19"/>
      <c r="Q126" s="60"/>
      <c r="R126" s="104"/>
      <c r="S126" s="103"/>
      <c r="T126" s="249">
        <f>L126+P126+S126</f>
        <v>9279.72603</v>
      </c>
    </row>
    <row r="127" spans="1:20" s="115" customFormat="1" ht="15.75">
      <c r="A127" s="89" t="s">
        <v>47</v>
      </c>
      <c r="B127" s="1">
        <f>+$B56</f>
        <v>477339.483</v>
      </c>
      <c r="C127" s="2">
        <f>+D127/B127</f>
        <v>0.05694583996343709</v>
      </c>
      <c r="D127" s="3">
        <v>27182.4978071478</v>
      </c>
      <c r="E127" s="111"/>
      <c r="F127" s="167"/>
      <c r="G127" s="112"/>
      <c r="H127" s="111"/>
      <c r="I127" s="63"/>
      <c r="J127" s="112"/>
      <c r="K127" s="1">
        <f>+B127+E127+H127</f>
        <v>477339.483</v>
      </c>
      <c r="L127" s="19">
        <f>+D127+G127+J127</f>
        <v>27182.4978071478</v>
      </c>
      <c r="M127" s="131"/>
      <c r="N127" s="22"/>
      <c r="O127" s="113"/>
      <c r="P127" s="110"/>
      <c r="Q127" s="111"/>
      <c r="R127" s="114"/>
      <c r="S127" s="112"/>
      <c r="T127" s="222">
        <f>L127+P127+S127</f>
        <v>27182.4978071478</v>
      </c>
    </row>
    <row r="128" spans="1:20" s="115" customFormat="1" ht="15.75">
      <c r="A128" s="89"/>
      <c r="B128" s="1"/>
      <c r="C128" s="2"/>
      <c r="D128" s="3"/>
      <c r="E128" s="111"/>
      <c r="F128" s="167"/>
      <c r="G128" s="112"/>
      <c r="H128" s="111"/>
      <c r="I128" s="63"/>
      <c r="J128" s="112"/>
      <c r="K128" s="1"/>
      <c r="L128" s="19"/>
      <c r="M128" s="131"/>
      <c r="N128" s="22"/>
      <c r="O128" s="113"/>
      <c r="P128" s="110"/>
      <c r="Q128" s="111"/>
      <c r="R128" s="114"/>
      <c r="S128" s="112"/>
      <c r="T128" s="222"/>
    </row>
    <row r="129" spans="1:20" s="115" customFormat="1" ht="15.75">
      <c r="A129" s="89" t="s">
        <v>49</v>
      </c>
      <c r="B129" s="1">
        <v>3541.14294797764</v>
      </c>
      <c r="C129" s="2">
        <f>+D129/B129</f>
        <v>0.37118396317468566</v>
      </c>
      <c r="D129" s="3">
        <v>1314.41547359843</v>
      </c>
      <c r="E129" s="111"/>
      <c r="F129" s="167"/>
      <c r="G129" s="112"/>
      <c r="H129" s="111"/>
      <c r="I129" s="63"/>
      <c r="J129" s="112"/>
      <c r="K129" s="1">
        <f>+B129+E129+H129</f>
        <v>3541.14294797764</v>
      </c>
      <c r="L129" s="19">
        <f>+D129+G129+J129</f>
        <v>1314.41547359843</v>
      </c>
      <c r="M129" s="131"/>
      <c r="N129" s="22"/>
      <c r="O129" s="113"/>
      <c r="P129" s="110"/>
      <c r="Q129" s="111"/>
      <c r="R129" s="114"/>
      <c r="S129" s="112"/>
      <c r="T129" s="222">
        <f>L129+P129+S129</f>
        <v>1314.41547359843</v>
      </c>
    </row>
    <row r="130" spans="1:20" s="45" customFormat="1" ht="21.75" thickBot="1">
      <c r="A130" s="99" t="s">
        <v>50</v>
      </c>
      <c r="B130" s="18">
        <f>+B127</f>
        <v>477339.483</v>
      </c>
      <c r="C130" s="7"/>
      <c r="D130" s="23">
        <f>+D127+D129</f>
        <v>28496.91328074623</v>
      </c>
      <c r="E130" s="119"/>
      <c r="F130" s="168"/>
      <c r="G130" s="120"/>
      <c r="H130" s="119"/>
      <c r="I130" s="57"/>
      <c r="J130" s="120"/>
      <c r="K130" s="18">
        <f>+K127</f>
        <v>477339.483</v>
      </c>
      <c r="L130" s="169">
        <f>+L127+L129</f>
        <v>28496.91328074623</v>
      </c>
      <c r="M130" s="99" t="s">
        <v>77</v>
      </c>
      <c r="N130" s="18"/>
      <c r="O130" s="101"/>
      <c r="P130" s="23"/>
      <c r="Q130" s="119"/>
      <c r="R130" s="102"/>
      <c r="S130" s="120"/>
      <c r="T130" s="250">
        <f>T127+T129</f>
        <v>28496.91328074623</v>
      </c>
    </row>
    <row r="131" spans="1:20" s="45" customFormat="1" ht="7.5" customHeight="1">
      <c r="A131" s="29"/>
      <c r="B131" s="24"/>
      <c r="C131" s="17"/>
      <c r="D131" s="25"/>
      <c r="E131" s="50"/>
      <c r="F131" s="163"/>
      <c r="G131" s="77"/>
      <c r="H131" s="50"/>
      <c r="I131" s="59"/>
      <c r="J131" s="77"/>
      <c r="K131" s="24"/>
      <c r="L131" s="25"/>
      <c r="M131" s="29"/>
      <c r="N131" s="24"/>
      <c r="O131" s="126"/>
      <c r="P131" s="25"/>
      <c r="Q131" s="50"/>
      <c r="R131" s="51"/>
      <c r="S131" s="77"/>
      <c r="T131" s="251"/>
    </row>
    <row r="132" spans="1:20" ht="18">
      <c r="A132" s="80" t="s">
        <v>51</v>
      </c>
      <c r="B132" s="26">
        <f>+B121+B130</f>
        <v>10199329.263651084</v>
      </c>
      <c r="C132" s="132"/>
      <c r="D132" s="133">
        <f>+D121+D130</f>
        <v>1012913.3770205291</v>
      </c>
      <c r="E132" s="26">
        <f>+E121+E130</f>
        <v>1477894.2673043096</v>
      </c>
      <c r="F132" s="132"/>
      <c r="G132" s="133">
        <f>+G121+G130</f>
        <v>118874.66651828687</v>
      </c>
      <c r="H132" s="26">
        <f>+H121+H130</f>
        <v>155363.934092981</v>
      </c>
      <c r="I132" s="27"/>
      <c r="J132" s="133">
        <f>+J121+J130</f>
        <v>10170.123125726537</v>
      </c>
      <c r="K132" s="26">
        <f>+B132+E132+H132</f>
        <v>11832587.465048375</v>
      </c>
      <c r="L132" s="133">
        <f>+D132+G132+J132</f>
        <v>1141958.1666645426</v>
      </c>
      <c r="M132" s="80" t="s">
        <v>51</v>
      </c>
      <c r="N132" s="26">
        <f>+N121+N130</f>
        <v>15305.77497493656</v>
      </c>
      <c r="O132" s="134"/>
      <c r="P132" s="133">
        <f>+P121+P130</f>
        <v>119217.76618539641</v>
      </c>
      <c r="Q132" s="26">
        <f>+Q121+Q130</f>
        <v>5439.487572649949</v>
      </c>
      <c r="R132" s="135"/>
      <c r="S132" s="133">
        <f>+S121+S130</f>
        <v>60875.4998691006</v>
      </c>
      <c r="T132" s="252">
        <f>+T121+T130</f>
        <v>1322051.4327190395</v>
      </c>
    </row>
    <row r="133" spans="1:20" ht="5.25" customHeight="1">
      <c r="A133" s="89"/>
      <c r="B133" s="1"/>
      <c r="C133" s="2"/>
      <c r="D133" s="19"/>
      <c r="E133" s="1"/>
      <c r="F133" s="2"/>
      <c r="G133" s="19"/>
      <c r="H133" s="1"/>
      <c r="I133" s="28"/>
      <c r="J133" s="19"/>
      <c r="K133" s="1"/>
      <c r="L133" s="19"/>
      <c r="M133" s="89"/>
      <c r="N133" s="1"/>
      <c r="O133" s="92"/>
      <c r="P133" s="19"/>
      <c r="Q133" s="1"/>
      <c r="R133" s="137"/>
      <c r="S133" s="19"/>
      <c r="T133" s="222"/>
    </row>
    <row r="134" spans="1:20" ht="15.75">
      <c r="A134" s="29" t="s">
        <v>52</v>
      </c>
      <c r="B134" s="24">
        <v>33859</v>
      </c>
      <c r="C134" s="17">
        <f>+D134/B134</f>
        <v>0.0283841223899111</v>
      </c>
      <c r="D134" s="25">
        <v>961.058</v>
      </c>
      <c r="E134" s="24"/>
      <c r="F134" s="17"/>
      <c r="G134" s="25"/>
      <c r="H134" s="24"/>
      <c r="I134" s="30"/>
      <c r="J134" s="25"/>
      <c r="K134" s="24">
        <f>+B134+E134+H134</f>
        <v>33859</v>
      </c>
      <c r="L134" s="25">
        <f>+D134+G134+J134</f>
        <v>961.058</v>
      </c>
      <c r="M134" s="29" t="s">
        <v>53</v>
      </c>
      <c r="N134" s="24"/>
      <c r="O134" s="126"/>
      <c r="P134" s="25"/>
      <c r="Q134" s="24"/>
      <c r="R134" s="48"/>
      <c r="S134" s="25"/>
      <c r="T134" s="251">
        <f>L134+P134+S134</f>
        <v>961.058</v>
      </c>
    </row>
    <row r="135" spans="1:20" ht="4.5" customHeight="1">
      <c r="A135" s="89"/>
      <c r="B135" s="1"/>
      <c r="C135" s="137"/>
      <c r="D135" s="19"/>
      <c r="E135" s="1"/>
      <c r="F135" s="2"/>
      <c r="G135" s="19"/>
      <c r="H135" s="1"/>
      <c r="I135" s="28"/>
      <c r="J135" s="19"/>
      <c r="K135" s="1"/>
      <c r="L135" s="19"/>
      <c r="M135" s="89"/>
      <c r="N135" s="1"/>
      <c r="O135" s="92"/>
      <c r="P135" s="19"/>
      <c r="Q135" s="1"/>
      <c r="R135" s="137"/>
      <c r="S135" s="19"/>
      <c r="T135" s="222"/>
    </row>
    <row r="136" spans="1:20" ht="21" thickBot="1">
      <c r="A136" s="138" t="s">
        <v>54</v>
      </c>
      <c r="B136" s="31">
        <f>+B132+B134</f>
        <v>10233188.263651084</v>
      </c>
      <c r="C136" s="142"/>
      <c r="D136" s="140">
        <f>+D132+D134</f>
        <v>1013874.4350205291</v>
      </c>
      <c r="E136" s="31">
        <f>+E132+E134</f>
        <v>1477894.2673043096</v>
      </c>
      <c r="F136" s="139"/>
      <c r="G136" s="140">
        <f>+G132+G134</f>
        <v>118874.66651828687</v>
      </c>
      <c r="H136" s="31">
        <f>+H132+H134</f>
        <v>155363.934092981</v>
      </c>
      <c r="I136" s="32"/>
      <c r="J136" s="140">
        <f>+J132+J134</f>
        <v>10170.123125726537</v>
      </c>
      <c r="K136" s="31">
        <f>+B136+E136+H136</f>
        <v>11866446.465048375</v>
      </c>
      <c r="L136" s="140">
        <f>+D136+G136+J136</f>
        <v>1142919.2246645426</v>
      </c>
      <c r="M136" s="138" t="s">
        <v>54</v>
      </c>
      <c r="N136" s="31">
        <f>+N132+N134</f>
        <v>15305.77497493656</v>
      </c>
      <c r="O136" s="141"/>
      <c r="P136" s="140">
        <f>+P132+P134</f>
        <v>119217.76618539641</v>
      </c>
      <c r="Q136" s="31">
        <f>+Q132+Q134</f>
        <v>5439.487572649949</v>
      </c>
      <c r="R136" s="142"/>
      <c r="S136" s="140">
        <f>+S132+S134</f>
        <v>60875.4998691006</v>
      </c>
      <c r="T136" s="253">
        <f>+T132+T134</f>
        <v>1323012.4907190395</v>
      </c>
    </row>
    <row r="137" spans="1:20" ht="20.25">
      <c r="A137" s="170"/>
      <c r="B137" s="171"/>
      <c r="C137" s="172"/>
      <c r="D137" s="173"/>
      <c r="E137" s="174"/>
      <c r="F137" s="175"/>
      <c r="G137" s="176"/>
      <c r="H137" s="171"/>
      <c r="I137" s="177"/>
      <c r="J137" s="173"/>
      <c r="K137" s="174"/>
      <c r="L137" s="176"/>
      <c r="M137" s="178"/>
      <c r="N137" s="171"/>
      <c r="O137" s="179"/>
      <c r="P137" s="173"/>
      <c r="Q137" s="174"/>
      <c r="R137" s="172"/>
      <c r="S137" s="176"/>
      <c r="T137" s="255"/>
    </row>
    <row r="138" spans="1:20" ht="21">
      <c r="A138" s="29" t="s">
        <v>78</v>
      </c>
      <c r="B138" s="33"/>
      <c r="C138" s="145"/>
      <c r="D138" s="144">
        <v>15900</v>
      </c>
      <c r="E138" s="37"/>
      <c r="F138" s="143"/>
      <c r="G138" s="41"/>
      <c r="H138" s="33"/>
      <c r="I138" s="34"/>
      <c r="J138" s="144"/>
      <c r="K138" s="37"/>
      <c r="L138" s="25">
        <f>+D138+G138+J138</f>
        <v>15900</v>
      </c>
      <c r="M138" s="40"/>
      <c r="N138" s="33"/>
      <c r="O138" s="36"/>
      <c r="P138" s="144"/>
      <c r="Q138" s="37"/>
      <c r="R138" s="145"/>
      <c r="S138" s="41"/>
      <c r="T138" s="251">
        <f>L138+P138+S138</f>
        <v>15900</v>
      </c>
    </row>
    <row r="139" spans="1:20" ht="20.25">
      <c r="A139" s="180" t="s">
        <v>55</v>
      </c>
      <c r="B139" s="33"/>
      <c r="C139" s="145"/>
      <c r="D139" s="144">
        <f>D136+D138</f>
        <v>1029774.4350205291</v>
      </c>
      <c r="E139" s="37"/>
      <c r="F139" s="143"/>
      <c r="G139" s="41"/>
      <c r="H139" s="33"/>
      <c r="I139" s="34"/>
      <c r="J139" s="144"/>
      <c r="K139" s="37"/>
      <c r="L139" s="41">
        <f>L136+L138</f>
        <v>1158819.2246645426</v>
      </c>
      <c r="M139" s="40"/>
      <c r="N139" s="33"/>
      <c r="O139" s="36"/>
      <c r="P139" s="144"/>
      <c r="Q139" s="37"/>
      <c r="R139" s="145"/>
      <c r="S139" s="41"/>
      <c r="T139" s="254">
        <f>T136+T138</f>
        <v>1338912.4907190395</v>
      </c>
    </row>
    <row r="140" spans="1:20" ht="11.25" customHeight="1" thickBot="1">
      <c r="A140" s="181"/>
      <c r="B140" s="31"/>
      <c r="C140" s="142"/>
      <c r="D140" s="140"/>
      <c r="E140" s="182"/>
      <c r="F140" s="142"/>
      <c r="G140" s="183"/>
      <c r="H140" s="31"/>
      <c r="I140" s="142"/>
      <c r="J140" s="140"/>
      <c r="K140" s="182"/>
      <c r="L140" s="183"/>
      <c r="M140" s="184"/>
      <c r="N140" s="31"/>
      <c r="O140" s="142"/>
      <c r="P140" s="140"/>
      <c r="Q140" s="182"/>
      <c r="R140" s="142"/>
      <c r="S140" s="183"/>
      <c r="T140" s="253"/>
    </row>
    <row r="141" spans="1:20" ht="20.25">
      <c r="A141" s="150" t="str">
        <f>A69</f>
        <v>(1) Illustrates energy for unmetered customers, as well as LED and Non-LED Streetlights</v>
      </c>
      <c r="B141" s="37"/>
      <c r="C141" s="145"/>
      <c r="D141" s="41"/>
      <c r="E141" s="37"/>
      <c r="F141" s="145"/>
      <c r="G141" s="41"/>
      <c r="H141" s="37"/>
      <c r="I141" s="145"/>
      <c r="J141" s="41"/>
      <c r="K141" s="37"/>
      <c r="L141" s="41"/>
      <c r="M141" s="40"/>
      <c r="N141" s="37"/>
      <c r="O141" s="145"/>
      <c r="P141" s="41"/>
      <c r="Q141" s="37"/>
      <c r="R141" s="145"/>
      <c r="S141" s="41"/>
      <c r="T141" s="41"/>
    </row>
    <row r="142" spans="1:20" ht="20.25">
      <c r="A142" s="150" t="str">
        <f>A70</f>
        <v>(2) Per kWh charge is not applicable as the class is made up of a number of rates</v>
      </c>
      <c r="B142" s="37"/>
      <c r="C142" s="145"/>
      <c r="D142" s="41"/>
      <c r="E142" s="37"/>
      <c r="F142" s="145"/>
      <c r="G142" s="41"/>
      <c r="H142" s="37"/>
      <c r="I142" s="145"/>
      <c r="J142" s="41"/>
      <c r="K142" s="37"/>
      <c r="L142" s="41"/>
      <c r="M142" s="40"/>
      <c r="N142" s="37"/>
      <c r="O142" s="145"/>
      <c r="P142" s="41"/>
      <c r="Q142" s="37"/>
      <c r="R142" s="145"/>
      <c r="S142" s="41"/>
      <c r="T142" s="41"/>
    </row>
    <row r="143" spans="1:20" ht="21.75">
      <c r="A143" s="40"/>
      <c r="B143" s="185" t="s">
        <v>69</v>
      </c>
      <c r="C143" s="145"/>
      <c r="D143" s="41"/>
      <c r="E143" s="37"/>
      <c r="F143" s="145"/>
      <c r="G143" s="41"/>
      <c r="H143" s="37"/>
      <c r="I143" s="145"/>
      <c r="J143" s="41"/>
      <c r="K143" s="37"/>
      <c r="L143" s="41"/>
      <c r="M143" s="40"/>
      <c r="N143" s="37"/>
      <c r="O143" s="145"/>
      <c r="P143" s="41"/>
      <c r="Q143" s="37"/>
      <c r="R143" s="145"/>
      <c r="S143" s="41"/>
      <c r="T143" s="36"/>
    </row>
    <row r="144" ht="13.5" thickBot="1">
      <c r="T144" s="186"/>
    </row>
    <row r="145" spans="1:20" ht="23.25">
      <c r="A145" s="70" t="s">
        <v>70</v>
      </c>
      <c r="B145" s="270" t="s">
        <v>1</v>
      </c>
      <c r="C145" s="271"/>
      <c r="D145" s="272"/>
      <c r="E145" s="270" t="s">
        <v>2</v>
      </c>
      <c r="F145" s="271"/>
      <c r="G145" s="272"/>
      <c r="H145" s="270" t="s">
        <v>3</v>
      </c>
      <c r="I145" s="271"/>
      <c r="J145" s="272"/>
      <c r="K145" s="273" t="s">
        <v>61</v>
      </c>
      <c r="L145" s="274"/>
      <c r="M145" s="70" t="s">
        <v>70</v>
      </c>
      <c r="N145" s="270" t="s">
        <v>6</v>
      </c>
      <c r="O145" s="271"/>
      <c r="P145" s="272"/>
      <c r="Q145" s="270" t="s">
        <v>7</v>
      </c>
      <c r="R145" s="271"/>
      <c r="S145" s="272"/>
      <c r="T145" s="46" t="s">
        <v>9</v>
      </c>
    </row>
    <row r="146" spans="1:20" ht="15.75">
      <c r="A146" s="29"/>
      <c r="B146" s="24" t="s">
        <v>10</v>
      </c>
      <c r="C146" s="48" t="s">
        <v>11</v>
      </c>
      <c r="D146" s="25" t="s">
        <v>9</v>
      </c>
      <c r="E146" s="24" t="s">
        <v>10</v>
      </c>
      <c r="F146" s="48" t="s">
        <v>11</v>
      </c>
      <c r="G146" s="25" t="s">
        <v>9</v>
      </c>
      <c r="H146" s="24" t="s">
        <v>10</v>
      </c>
      <c r="I146" s="48" t="s">
        <v>11</v>
      </c>
      <c r="J146" s="25" t="s">
        <v>9</v>
      </c>
      <c r="K146" s="73" t="s">
        <v>80</v>
      </c>
      <c r="L146" s="74" t="s">
        <v>9</v>
      </c>
      <c r="M146" s="29"/>
      <c r="N146" s="24" t="s">
        <v>82</v>
      </c>
      <c r="O146" s="75" t="s">
        <v>12</v>
      </c>
      <c r="P146" s="76" t="s">
        <v>9</v>
      </c>
      <c r="Q146" s="50" t="s">
        <v>13</v>
      </c>
      <c r="R146" s="51" t="s">
        <v>14</v>
      </c>
      <c r="S146" s="77" t="s">
        <v>9</v>
      </c>
      <c r="T146" s="47" t="s">
        <v>71</v>
      </c>
    </row>
    <row r="147" spans="1:20" ht="15.75">
      <c r="A147" s="29"/>
      <c r="B147" s="24" t="s">
        <v>79</v>
      </c>
      <c r="C147" s="48" t="s">
        <v>16</v>
      </c>
      <c r="D147" s="25"/>
      <c r="E147" s="24" t="s">
        <v>79</v>
      </c>
      <c r="F147" s="48" t="s">
        <v>16</v>
      </c>
      <c r="G147" s="25"/>
      <c r="H147" s="24" t="s">
        <v>79</v>
      </c>
      <c r="I147" s="48" t="s">
        <v>16</v>
      </c>
      <c r="J147" s="25"/>
      <c r="K147" s="24"/>
      <c r="L147" s="25"/>
      <c r="M147" s="29"/>
      <c r="N147" s="24" t="s">
        <v>83</v>
      </c>
      <c r="O147" s="75" t="s">
        <v>17</v>
      </c>
      <c r="P147" s="25"/>
      <c r="Q147" s="50" t="s">
        <v>18</v>
      </c>
      <c r="R147" s="51" t="s">
        <v>16</v>
      </c>
      <c r="S147" s="77"/>
      <c r="T147" s="47"/>
    </row>
    <row r="148" spans="1:20" ht="18.75" thickBot="1">
      <c r="A148" s="80" t="s">
        <v>20</v>
      </c>
      <c r="B148" s="24">
        <v>0</v>
      </c>
      <c r="C148" s="48"/>
      <c r="D148" s="25"/>
      <c r="E148" s="50"/>
      <c r="F148" s="51"/>
      <c r="G148" s="52"/>
      <c r="H148" s="50"/>
      <c r="I148" s="51"/>
      <c r="J148" s="52"/>
      <c r="K148" s="24"/>
      <c r="L148" s="25"/>
      <c r="M148" s="80" t="s">
        <v>20</v>
      </c>
      <c r="N148" s="24"/>
      <c r="O148" s="75"/>
      <c r="P148" s="25"/>
      <c r="Q148" s="50"/>
      <c r="R148" s="51"/>
      <c r="S148" s="77"/>
      <c r="T148" s="187"/>
    </row>
    <row r="149" spans="1:20" ht="15.75">
      <c r="A149" s="82" t="s">
        <v>21</v>
      </c>
      <c r="B149" s="83"/>
      <c r="C149" s="84"/>
      <c r="D149" s="85"/>
      <c r="E149" s="53"/>
      <c r="F149" s="54"/>
      <c r="G149" s="55"/>
      <c r="H149" s="53"/>
      <c r="I149" s="54"/>
      <c r="J149" s="55"/>
      <c r="K149" s="83"/>
      <c r="L149" s="85"/>
      <c r="M149" s="82" t="s">
        <v>21</v>
      </c>
      <c r="N149" s="83"/>
      <c r="O149" s="86"/>
      <c r="P149" s="85"/>
      <c r="Q149" s="256"/>
      <c r="R149" s="54"/>
      <c r="S149" s="87"/>
      <c r="T149" s="9"/>
    </row>
    <row r="150" spans="1:20" ht="15.75">
      <c r="A150" s="89" t="s">
        <v>22</v>
      </c>
      <c r="B150" s="1"/>
      <c r="C150" s="137">
        <f aca="true" t="shared" si="0" ref="C150:L150">+C82-C11</f>
        <v>0.00989000000000001</v>
      </c>
      <c r="D150" s="19">
        <f t="shared" si="0"/>
        <v>41088.8354942454</v>
      </c>
      <c r="E150" s="91">
        <f t="shared" si="0"/>
        <v>0</v>
      </c>
      <c r="F150" s="137">
        <f t="shared" si="0"/>
        <v>0</v>
      </c>
      <c r="G150" s="90">
        <f t="shared" si="0"/>
        <v>0</v>
      </c>
      <c r="H150" s="91">
        <f t="shared" si="0"/>
        <v>0</v>
      </c>
      <c r="I150" s="93">
        <f t="shared" si="0"/>
        <v>0</v>
      </c>
      <c r="J150" s="90">
        <f t="shared" si="0"/>
        <v>0</v>
      </c>
      <c r="K150" s="1">
        <f t="shared" si="0"/>
        <v>0</v>
      </c>
      <c r="L150" s="19">
        <f t="shared" si="0"/>
        <v>41088.8354942454</v>
      </c>
      <c r="M150" s="89" t="s">
        <v>22</v>
      </c>
      <c r="N150" s="1">
        <f aca="true" t="shared" si="1" ref="N150:T150">+N82-N11</f>
        <v>0</v>
      </c>
      <c r="O150" s="188">
        <f t="shared" si="1"/>
        <v>0</v>
      </c>
      <c r="P150" s="19">
        <f t="shared" si="1"/>
        <v>0</v>
      </c>
      <c r="Q150" s="1">
        <f t="shared" si="1"/>
        <v>0</v>
      </c>
      <c r="R150" s="93">
        <f t="shared" si="1"/>
        <v>0</v>
      </c>
      <c r="S150" s="90">
        <f t="shared" si="1"/>
        <v>0</v>
      </c>
      <c r="T150" s="222">
        <f t="shared" si="1"/>
        <v>41088.8354942454</v>
      </c>
    </row>
    <row r="151" spans="1:20" s="98" customFormat="1" ht="20.25">
      <c r="A151" s="89" t="s">
        <v>23</v>
      </c>
      <c r="B151" s="4">
        <f>+B83-B12</f>
        <v>0</v>
      </c>
      <c r="C151" s="189">
        <f aca="true" t="shared" si="2" ref="C151:L151">+C83-C12</f>
        <v>0.01311000000000001</v>
      </c>
      <c r="D151" s="94">
        <f t="shared" si="2"/>
        <v>182.87290093516958</v>
      </c>
      <c r="E151" s="4">
        <f t="shared" si="2"/>
        <v>0</v>
      </c>
      <c r="F151" s="189">
        <f t="shared" si="2"/>
        <v>0.00989000000000001</v>
      </c>
      <c r="G151" s="94">
        <f t="shared" si="2"/>
        <v>481.057958651867</v>
      </c>
      <c r="H151" s="4">
        <f t="shared" si="2"/>
        <v>0</v>
      </c>
      <c r="I151" s="118">
        <f t="shared" si="2"/>
        <v>0.005160000000000005</v>
      </c>
      <c r="J151" s="94">
        <f t="shared" si="2"/>
        <v>801.6778999197813</v>
      </c>
      <c r="K151" s="4">
        <f t="shared" si="2"/>
        <v>0</v>
      </c>
      <c r="L151" s="94">
        <f t="shared" si="2"/>
        <v>1465.6087595068166</v>
      </c>
      <c r="M151" s="95" t="s">
        <v>23</v>
      </c>
      <c r="N151" s="4">
        <f aca="true" t="shared" si="3" ref="N151:T151">+N83-N12</f>
        <v>0</v>
      </c>
      <c r="O151" s="190">
        <f t="shared" si="3"/>
        <v>0</v>
      </c>
      <c r="P151" s="94">
        <f t="shared" si="3"/>
        <v>0</v>
      </c>
      <c r="Q151" s="4">
        <f t="shared" si="3"/>
        <v>0</v>
      </c>
      <c r="R151" s="97">
        <f t="shared" si="3"/>
        <v>0</v>
      </c>
      <c r="S151" s="94">
        <f t="shared" si="3"/>
        <v>0</v>
      </c>
      <c r="T151" s="247">
        <f t="shared" si="3"/>
        <v>1465.6087595068166</v>
      </c>
    </row>
    <row r="152" spans="1:20" ht="16.5" thickBot="1">
      <c r="A152" s="99" t="s">
        <v>24</v>
      </c>
      <c r="B152" s="18">
        <f>+B84-B13</f>
        <v>0</v>
      </c>
      <c r="C152" s="191">
        <f aca="true" t="shared" si="4" ref="C152:L152">+C84-C13</f>
        <v>0</v>
      </c>
      <c r="D152" s="23">
        <f t="shared" si="4"/>
        <v>41271.70839518058</v>
      </c>
      <c r="E152" s="6">
        <f t="shared" si="4"/>
        <v>0</v>
      </c>
      <c r="F152" s="191">
        <f t="shared" si="4"/>
        <v>0</v>
      </c>
      <c r="G152" s="100">
        <f t="shared" si="4"/>
        <v>481.057958651867</v>
      </c>
      <c r="H152" s="6">
        <f t="shared" si="4"/>
        <v>0</v>
      </c>
      <c r="I152" s="102">
        <f t="shared" si="4"/>
        <v>0</v>
      </c>
      <c r="J152" s="100">
        <f t="shared" si="4"/>
        <v>801.6778999197813</v>
      </c>
      <c r="K152" s="18">
        <f t="shared" si="4"/>
        <v>0</v>
      </c>
      <c r="L152" s="23">
        <f t="shared" si="4"/>
        <v>42554.44425375236</v>
      </c>
      <c r="M152" s="99" t="s">
        <v>24</v>
      </c>
      <c r="N152" s="18">
        <f aca="true" t="shared" si="5" ref="N152:T152">+N84-N13</f>
        <v>0</v>
      </c>
      <c r="O152" s="192">
        <f t="shared" si="5"/>
        <v>0</v>
      </c>
      <c r="P152" s="23">
        <f t="shared" si="5"/>
        <v>0</v>
      </c>
      <c r="Q152" s="6">
        <f t="shared" si="5"/>
        <v>0</v>
      </c>
      <c r="R152" s="102">
        <f t="shared" si="5"/>
        <v>0</v>
      </c>
      <c r="S152" s="100">
        <f t="shared" si="5"/>
        <v>0</v>
      </c>
      <c r="T152" s="248">
        <f t="shared" si="5"/>
        <v>42554.44425375224</v>
      </c>
    </row>
    <row r="153" spans="1:20" ht="6" customHeight="1" thickBot="1">
      <c r="A153" s="89"/>
      <c r="B153" s="1"/>
      <c r="C153" s="137"/>
      <c r="D153" s="19"/>
      <c r="E153" s="60"/>
      <c r="F153" s="137"/>
      <c r="G153" s="103"/>
      <c r="H153" s="60"/>
      <c r="I153" s="104"/>
      <c r="J153" s="103"/>
      <c r="K153" s="1"/>
      <c r="L153" s="19"/>
      <c r="M153" s="89"/>
      <c r="N153" s="1"/>
      <c r="O153" s="188"/>
      <c r="P153" s="19"/>
      <c r="Q153" s="8"/>
      <c r="R153" s="104"/>
      <c r="S153" s="103"/>
      <c r="T153" s="222"/>
    </row>
    <row r="154" spans="1:20" ht="15.75">
      <c r="A154" s="82" t="s">
        <v>25</v>
      </c>
      <c r="B154" s="20"/>
      <c r="C154" s="193"/>
      <c r="D154" s="21"/>
      <c r="E154" s="61"/>
      <c r="F154" s="193"/>
      <c r="G154" s="105"/>
      <c r="H154" s="61"/>
      <c r="I154" s="107"/>
      <c r="J154" s="105"/>
      <c r="K154" s="20"/>
      <c r="L154" s="21"/>
      <c r="M154" s="82" t="s">
        <v>25</v>
      </c>
      <c r="N154" s="20"/>
      <c r="O154" s="194"/>
      <c r="P154" s="21"/>
      <c r="Q154" s="10"/>
      <c r="R154" s="107"/>
      <c r="S154" s="105"/>
      <c r="T154" s="88"/>
    </row>
    <row r="155" spans="1:20" ht="15.75">
      <c r="A155" s="89" t="s">
        <v>26</v>
      </c>
      <c r="B155" s="1">
        <f aca="true" t="shared" si="6" ref="B155:L155">+B87-B16</f>
        <v>0</v>
      </c>
      <c r="C155" s="137">
        <f t="shared" si="6"/>
        <v>0.008849999999999997</v>
      </c>
      <c r="D155" s="19">
        <f t="shared" si="6"/>
        <v>333.1306351133935</v>
      </c>
      <c r="E155" s="1">
        <f t="shared" si="6"/>
        <v>0</v>
      </c>
      <c r="F155" s="137">
        <f t="shared" si="6"/>
        <v>0.007779999999999995</v>
      </c>
      <c r="G155" s="19">
        <f t="shared" si="6"/>
        <v>1414.758714940679</v>
      </c>
      <c r="H155" s="1">
        <f t="shared" si="6"/>
        <v>0</v>
      </c>
      <c r="I155" s="104">
        <f t="shared" si="6"/>
        <v>0</v>
      </c>
      <c r="J155" s="19">
        <f t="shared" si="6"/>
        <v>0</v>
      </c>
      <c r="K155" s="1">
        <f t="shared" si="6"/>
        <v>0</v>
      </c>
      <c r="L155" s="19">
        <f t="shared" si="6"/>
        <v>1747.8893500540726</v>
      </c>
      <c r="M155" s="89" t="s">
        <v>26</v>
      </c>
      <c r="N155" s="1">
        <f aca="true" t="shared" si="7" ref="N155:T155">+N87-N16</f>
        <v>0</v>
      </c>
      <c r="O155" s="188">
        <f t="shared" si="7"/>
        <v>0</v>
      </c>
      <c r="P155" s="19">
        <f t="shared" si="7"/>
        <v>0</v>
      </c>
      <c r="Q155" s="1">
        <f t="shared" si="7"/>
        <v>0</v>
      </c>
      <c r="R155" s="93">
        <f t="shared" si="7"/>
        <v>0</v>
      </c>
      <c r="S155" s="19">
        <f t="shared" si="7"/>
        <v>0</v>
      </c>
      <c r="T155" s="222">
        <f t="shared" si="7"/>
        <v>1747.8893500540726</v>
      </c>
    </row>
    <row r="156" spans="1:20" ht="15.75">
      <c r="A156" s="89" t="s">
        <v>27</v>
      </c>
      <c r="B156" s="1">
        <f aca="true" t="shared" si="8" ref="B156:L156">+B88-B17</f>
        <v>0</v>
      </c>
      <c r="C156" s="137">
        <f t="shared" si="8"/>
        <v>0.0062399999999999956</v>
      </c>
      <c r="D156" s="19">
        <f t="shared" si="8"/>
        <v>8552.513107737352</v>
      </c>
      <c r="E156" s="109">
        <f t="shared" si="8"/>
        <v>0</v>
      </c>
      <c r="F156" s="137">
        <f t="shared" si="8"/>
        <v>0.004410000000000011</v>
      </c>
      <c r="G156" s="19">
        <f t="shared" si="8"/>
        <v>5130.647455901184</v>
      </c>
      <c r="H156" s="1">
        <f t="shared" si="8"/>
        <v>0</v>
      </c>
      <c r="I156" s="104">
        <f t="shared" si="8"/>
        <v>0</v>
      </c>
      <c r="J156" s="19">
        <f t="shared" si="8"/>
        <v>0</v>
      </c>
      <c r="K156" s="1">
        <f t="shared" si="8"/>
        <v>0</v>
      </c>
      <c r="L156" s="19">
        <f t="shared" si="8"/>
        <v>13683.16056363855</v>
      </c>
      <c r="M156" s="89" t="s">
        <v>27</v>
      </c>
      <c r="N156" s="1">
        <f aca="true" t="shared" si="9" ref="N156:T156">+N88-N17</f>
        <v>0</v>
      </c>
      <c r="O156" s="188">
        <f t="shared" si="9"/>
        <v>0.5839999999999996</v>
      </c>
      <c r="P156" s="19">
        <f t="shared" si="9"/>
        <v>3982.9354101831414</v>
      </c>
      <c r="Q156" s="1">
        <f t="shared" si="9"/>
        <v>0</v>
      </c>
      <c r="R156" s="93">
        <f t="shared" si="9"/>
        <v>0</v>
      </c>
      <c r="S156" s="19">
        <f t="shared" si="9"/>
        <v>0</v>
      </c>
      <c r="T156" s="222">
        <f t="shared" si="9"/>
        <v>17666.095973821706</v>
      </c>
    </row>
    <row r="157" spans="1:20" ht="15.75">
      <c r="A157" s="89" t="s">
        <v>28</v>
      </c>
      <c r="B157" s="1">
        <f aca="true" t="shared" si="10" ref="B157:L157">+B89-B18</f>
        <v>0</v>
      </c>
      <c r="C157" s="137">
        <f t="shared" si="10"/>
        <v>0</v>
      </c>
      <c r="D157" s="19">
        <f t="shared" si="10"/>
        <v>0</v>
      </c>
      <c r="E157" s="60">
        <f t="shared" si="10"/>
        <v>0</v>
      </c>
      <c r="F157" s="137">
        <f t="shared" si="10"/>
        <v>0</v>
      </c>
      <c r="G157" s="103">
        <f t="shared" si="10"/>
        <v>0</v>
      </c>
      <c r="H157" s="60">
        <f t="shared" si="10"/>
        <v>0</v>
      </c>
      <c r="I157" s="104">
        <f t="shared" si="10"/>
        <v>0</v>
      </c>
      <c r="J157" s="103">
        <f t="shared" si="10"/>
        <v>0</v>
      </c>
      <c r="K157" s="1">
        <f t="shared" si="10"/>
        <v>0</v>
      </c>
      <c r="L157" s="19">
        <f t="shared" si="10"/>
        <v>0</v>
      </c>
      <c r="M157" s="89" t="s">
        <v>28</v>
      </c>
      <c r="N157" s="1">
        <f aca="true" t="shared" si="11" ref="N157:T157">+N89-N18</f>
        <v>0</v>
      </c>
      <c r="O157" s="188">
        <f t="shared" si="11"/>
        <v>0</v>
      </c>
      <c r="P157" s="19">
        <f t="shared" si="11"/>
        <v>0</v>
      </c>
      <c r="Q157" s="8">
        <f t="shared" si="11"/>
        <v>0</v>
      </c>
      <c r="R157" s="104">
        <f t="shared" si="11"/>
        <v>0</v>
      </c>
      <c r="S157" s="103">
        <f t="shared" si="11"/>
        <v>0</v>
      </c>
      <c r="T157" s="222">
        <f t="shared" si="11"/>
        <v>0</v>
      </c>
    </row>
    <row r="158" spans="1:20" ht="15.75">
      <c r="A158" s="108" t="s">
        <v>29</v>
      </c>
      <c r="B158" s="1">
        <f aca="true" t="shared" si="12" ref="B158:L158">+B90-B19</f>
        <v>0</v>
      </c>
      <c r="C158" s="137">
        <f t="shared" si="12"/>
        <v>0.004970000000000002</v>
      </c>
      <c r="D158" s="19">
        <f t="shared" si="12"/>
        <v>1253.33638182516</v>
      </c>
      <c r="E158" s="109">
        <f t="shared" si="12"/>
        <v>0</v>
      </c>
      <c r="F158" s="137">
        <f t="shared" si="12"/>
        <v>0</v>
      </c>
      <c r="G158" s="19">
        <f t="shared" si="12"/>
        <v>0</v>
      </c>
      <c r="H158" s="1">
        <f t="shared" si="12"/>
        <v>0</v>
      </c>
      <c r="I158" s="104">
        <f t="shared" si="12"/>
        <v>0</v>
      </c>
      <c r="J158" s="19">
        <f t="shared" si="12"/>
        <v>0</v>
      </c>
      <c r="K158" s="1">
        <f t="shared" si="12"/>
        <v>0</v>
      </c>
      <c r="L158" s="19">
        <f t="shared" si="12"/>
        <v>1253.33638182516</v>
      </c>
      <c r="M158" s="108" t="s">
        <v>29</v>
      </c>
      <c r="N158" s="1">
        <f aca="true" t="shared" si="13" ref="N158:T158">+N90-N19</f>
        <v>0</v>
      </c>
      <c r="O158" s="188">
        <f t="shared" si="13"/>
        <v>0.827</v>
      </c>
      <c r="P158" s="19">
        <f t="shared" si="13"/>
        <v>469.13526720000027</v>
      </c>
      <c r="Q158" s="1">
        <f t="shared" si="13"/>
        <v>0</v>
      </c>
      <c r="R158" s="93">
        <f t="shared" si="13"/>
        <v>0</v>
      </c>
      <c r="S158" s="19">
        <f t="shared" si="13"/>
        <v>0</v>
      </c>
      <c r="T158" s="222">
        <f t="shared" si="13"/>
        <v>1722.4716490251594</v>
      </c>
    </row>
    <row r="159" spans="1:20" ht="15.75">
      <c r="A159" s="108" t="s">
        <v>30</v>
      </c>
      <c r="B159" s="22">
        <f aca="true" t="shared" si="14" ref="B159:L159">+B91-B20</f>
        <v>0</v>
      </c>
      <c r="C159" s="195">
        <f t="shared" si="14"/>
        <v>0.004970000000000002</v>
      </c>
      <c r="D159" s="110">
        <f t="shared" si="14"/>
        <v>706.5895389501693</v>
      </c>
      <c r="E159" s="111">
        <f t="shared" si="14"/>
        <v>0</v>
      </c>
      <c r="F159" s="195">
        <f t="shared" si="14"/>
        <v>0</v>
      </c>
      <c r="G159" s="112">
        <f t="shared" si="14"/>
        <v>0</v>
      </c>
      <c r="H159" s="111">
        <f t="shared" si="14"/>
        <v>0</v>
      </c>
      <c r="I159" s="114">
        <f t="shared" si="14"/>
        <v>0</v>
      </c>
      <c r="J159" s="112">
        <f t="shared" si="14"/>
        <v>0</v>
      </c>
      <c r="K159" s="22">
        <f t="shared" si="14"/>
        <v>0</v>
      </c>
      <c r="L159" s="110">
        <f t="shared" si="14"/>
        <v>706.5895389501693</v>
      </c>
      <c r="M159" s="108" t="s">
        <v>30</v>
      </c>
      <c r="N159" s="22">
        <f aca="true" t="shared" si="15" ref="N159:T159">+N91-N20</f>
        <v>0</v>
      </c>
      <c r="O159" s="196">
        <f t="shared" si="15"/>
        <v>0.827</v>
      </c>
      <c r="P159" s="110">
        <f t="shared" si="15"/>
        <v>282.52635599999985</v>
      </c>
      <c r="Q159" s="12">
        <f t="shared" si="15"/>
        <v>0</v>
      </c>
      <c r="R159" s="114">
        <f t="shared" si="15"/>
        <v>0</v>
      </c>
      <c r="S159" s="112">
        <f t="shared" si="15"/>
        <v>0</v>
      </c>
      <c r="T159" s="249">
        <f t="shared" si="15"/>
        <v>989.1158949501696</v>
      </c>
    </row>
    <row r="160" spans="1:20" ht="20.25">
      <c r="A160" s="89" t="s">
        <v>31</v>
      </c>
      <c r="B160" s="4">
        <f aca="true" t="shared" si="16" ref="B160:L160">+B92-B21</f>
        <v>0</v>
      </c>
      <c r="C160" s="189">
        <f t="shared" si="16"/>
        <v>0</v>
      </c>
      <c r="D160" s="94">
        <f t="shared" si="16"/>
        <v>1959.9259207753275</v>
      </c>
      <c r="E160" s="116">
        <f t="shared" si="16"/>
        <v>0</v>
      </c>
      <c r="F160" s="189">
        <f t="shared" si="16"/>
        <v>0</v>
      </c>
      <c r="G160" s="117">
        <f t="shared" si="16"/>
        <v>0</v>
      </c>
      <c r="H160" s="116">
        <f t="shared" si="16"/>
        <v>0</v>
      </c>
      <c r="I160" s="118">
        <f t="shared" si="16"/>
        <v>0</v>
      </c>
      <c r="J160" s="117">
        <f t="shared" si="16"/>
        <v>0</v>
      </c>
      <c r="K160" s="4">
        <f t="shared" si="16"/>
        <v>0</v>
      </c>
      <c r="L160" s="94">
        <f t="shared" si="16"/>
        <v>1959.9259207753275</v>
      </c>
      <c r="M160" s="95" t="s">
        <v>31</v>
      </c>
      <c r="N160" s="4">
        <f aca="true" t="shared" si="17" ref="N160:T160">+N92-N21</f>
        <v>0</v>
      </c>
      <c r="O160" s="190">
        <f t="shared" si="17"/>
        <v>0</v>
      </c>
      <c r="P160" s="94">
        <f t="shared" si="17"/>
        <v>751.6616231999997</v>
      </c>
      <c r="Q160" s="15">
        <f t="shared" si="17"/>
        <v>0</v>
      </c>
      <c r="R160" s="118">
        <f t="shared" si="17"/>
        <v>0</v>
      </c>
      <c r="S160" s="117">
        <f t="shared" si="17"/>
        <v>0</v>
      </c>
      <c r="T160" s="247">
        <f t="shared" si="17"/>
        <v>2711.587543975329</v>
      </c>
    </row>
    <row r="161" spans="1:20" ht="15.75">
      <c r="A161" s="89"/>
      <c r="B161" s="1"/>
      <c r="C161" s="137"/>
      <c r="D161" s="19"/>
      <c r="E161" s="60"/>
      <c r="F161" s="137"/>
      <c r="G161" s="103"/>
      <c r="H161" s="60"/>
      <c r="I161" s="104"/>
      <c r="J161" s="103"/>
      <c r="K161" s="1"/>
      <c r="L161" s="19"/>
      <c r="M161" s="89"/>
      <c r="N161" s="1"/>
      <c r="O161" s="188"/>
      <c r="P161" s="19"/>
      <c r="Q161" s="8"/>
      <c r="R161" s="104"/>
      <c r="S161" s="103"/>
      <c r="T161" s="222"/>
    </row>
    <row r="162" spans="1:20" ht="16.5" thickBot="1">
      <c r="A162" s="99" t="s">
        <v>24</v>
      </c>
      <c r="B162" s="18">
        <f aca="true" t="shared" si="18" ref="B162:L162">+B94-B23</f>
        <v>0</v>
      </c>
      <c r="C162" s="191">
        <f t="shared" si="18"/>
        <v>0</v>
      </c>
      <c r="D162" s="23">
        <f t="shared" si="18"/>
        <v>10845.569663626055</v>
      </c>
      <c r="E162" s="6">
        <f t="shared" si="18"/>
        <v>0</v>
      </c>
      <c r="F162" s="191">
        <f t="shared" si="18"/>
        <v>0</v>
      </c>
      <c r="G162" s="23">
        <f t="shared" si="18"/>
        <v>6545.406170841859</v>
      </c>
      <c r="H162" s="119">
        <f t="shared" si="18"/>
        <v>0</v>
      </c>
      <c r="I162" s="102">
        <f t="shared" si="18"/>
        <v>0</v>
      </c>
      <c r="J162" s="120">
        <f t="shared" si="18"/>
        <v>0</v>
      </c>
      <c r="K162" s="18">
        <f t="shared" si="18"/>
        <v>0</v>
      </c>
      <c r="L162" s="23">
        <f t="shared" si="18"/>
        <v>17390.975834467914</v>
      </c>
      <c r="M162" s="99" t="s">
        <v>24</v>
      </c>
      <c r="N162" s="18">
        <f aca="true" t="shared" si="19" ref="N162:T162">+N94-N23</f>
        <v>0</v>
      </c>
      <c r="O162" s="192">
        <f t="shared" si="19"/>
        <v>0</v>
      </c>
      <c r="P162" s="23">
        <f t="shared" si="19"/>
        <v>4734.597033383136</v>
      </c>
      <c r="Q162" s="6">
        <f t="shared" si="19"/>
        <v>0</v>
      </c>
      <c r="R162" s="102">
        <f t="shared" si="19"/>
        <v>0</v>
      </c>
      <c r="S162" s="23">
        <f t="shared" si="19"/>
        <v>0</v>
      </c>
      <c r="T162" s="248">
        <f t="shared" si="19"/>
        <v>22125.572867851064</v>
      </c>
    </row>
    <row r="163" spans="1:20" ht="4.5" customHeight="1" thickBot="1">
      <c r="A163" s="89"/>
      <c r="B163" s="1"/>
      <c r="C163" s="137"/>
      <c r="D163" s="19"/>
      <c r="E163" s="8"/>
      <c r="F163" s="137"/>
      <c r="G163" s="19"/>
      <c r="H163" s="60"/>
      <c r="I163" s="104"/>
      <c r="J163" s="103"/>
      <c r="K163" s="1"/>
      <c r="L163" s="19"/>
      <c r="M163" s="89"/>
      <c r="N163" s="1"/>
      <c r="O163" s="188"/>
      <c r="P163" s="19"/>
      <c r="Q163" s="8"/>
      <c r="R163" s="104"/>
      <c r="S163" s="19"/>
      <c r="T163" s="222"/>
    </row>
    <row r="164" spans="1:20" ht="15.75">
      <c r="A164" s="82" t="s">
        <v>32</v>
      </c>
      <c r="B164" s="20"/>
      <c r="C164" s="193"/>
      <c r="D164" s="21"/>
      <c r="E164" s="10"/>
      <c r="F164" s="193"/>
      <c r="G164" s="21"/>
      <c r="H164" s="61"/>
      <c r="I164" s="107"/>
      <c r="J164" s="105"/>
      <c r="K164" s="20"/>
      <c r="L164" s="21"/>
      <c r="M164" s="82" t="s">
        <v>32</v>
      </c>
      <c r="N164" s="20"/>
      <c r="O164" s="194"/>
      <c r="P164" s="21"/>
      <c r="Q164" s="10"/>
      <c r="R164" s="107"/>
      <c r="S164" s="21"/>
      <c r="T164" s="88"/>
    </row>
    <row r="165" spans="1:20" ht="15.75">
      <c r="A165" s="89" t="s">
        <v>33</v>
      </c>
      <c r="B165" s="1">
        <f aca="true" t="shared" si="20" ref="B165:L165">+B97-B26</f>
        <v>0</v>
      </c>
      <c r="C165" s="137">
        <f t="shared" si="20"/>
        <v>0.0063499999999999945</v>
      </c>
      <c r="D165" s="19">
        <f t="shared" si="20"/>
        <v>1129.3757910377208</v>
      </c>
      <c r="E165" s="1">
        <f t="shared" si="20"/>
        <v>0</v>
      </c>
      <c r="F165" s="137">
        <f t="shared" si="20"/>
        <v>0.004849999999999993</v>
      </c>
      <c r="G165" s="19">
        <f t="shared" si="20"/>
        <v>407.37918109741076</v>
      </c>
      <c r="H165" s="1">
        <f t="shared" si="20"/>
        <v>0</v>
      </c>
      <c r="I165" s="104">
        <f t="shared" si="20"/>
        <v>0</v>
      </c>
      <c r="J165" s="19">
        <f t="shared" si="20"/>
        <v>0</v>
      </c>
      <c r="K165" s="1">
        <f t="shared" si="20"/>
        <v>0</v>
      </c>
      <c r="L165" s="19">
        <f t="shared" si="20"/>
        <v>1536.7549721351315</v>
      </c>
      <c r="M165" s="89" t="s">
        <v>33</v>
      </c>
      <c r="N165" s="1">
        <f aca="true" t="shared" si="21" ref="N165:T165">+N97-N26</f>
        <v>0</v>
      </c>
      <c r="O165" s="188">
        <f t="shared" si="21"/>
        <v>0.48599999999999977</v>
      </c>
      <c r="P165" s="19">
        <f t="shared" si="21"/>
        <v>444.29803393008024</v>
      </c>
      <c r="Q165" s="1">
        <f t="shared" si="21"/>
        <v>-261850.162724297</v>
      </c>
      <c r="R165" s="93">
        <f t="shared" si="21"/>
        <v>0</v>
      </c>
      <c r="S165" s="19">
        <f t="shared" si="21"/>
        <v>0</v>
      </c>
      <c r="T165" s="222">
        <f t="shared" si="21"/>
        <v>1981.0530060652127</v>
      </c>
    </row>
    <row r="166" spans="1:20" ht="15.75">
      <c r="A166" s="89" t="s">
        <v>34</v>
      </c>
      <c r="B166" s="1">
        <f aca="true" t="shared" si="22" ref="B166:L166">+B98-B27</f>
        <v>0</v>
      </c>
      <c r="C166" s="137">
        <f t="shared" si="22"/>
        <v>0.004529999999999992</v>
      </c>
      <c r="D166" s="19">
        <f t="shared" si="22"/>
        <v>2323.6359279747885</v>
      </c>
      <c r="E166" s="1">
        <f t="shared" si="22"/>
        <v>0</v>
      </c>
      <c r="F166" s="104">
        <f t="shared" si="22"/>
        <v>0</v>
      </c>
      <c r="G166" s="19">
        <f t="shared" si="22"/>
        <v>0</v>
      </c>
      <c r="H166" s="1">
        <f t="shared" si="22"/>
        <v>0</v>
      </c>
      <c r="I166" s="104">
        <f t="shared" si="22"/>
        <v>0</v>
      </c>
      <c r="J166" s="19">
        <f t="shared" si="22"/>
        <v>0</v>
      </c>
      <c r="K166" s="1">
        <f t="shared" si="22"/>
        <v>0</v>
      </c>
      <c r="L166" s="19">
        <f t="shared" si="22"/>
        <v>2323.6359279747885</v>
      </c>
      <c r="M166" s="89" t="s">
        <v>34</v>
      </c>
      <c r="N166" s="1">
        <f aca="true" t="shared" si="23" ref="N166:T166">+N98-N27</f>
        <v>0</v>
      </c>
      <c r="O166" s="188">
        <f t="shared" si="23"/>
        <v>0.7810000000000006</v>
      </c>
      <c r="P166" s="19">
        <f t="shared" si="23"/>
        <v>1065.804608432678</v>
      </c>
      <c r="Q166" s="1">
        <f t="shared" si="23"/>
        <v>0</v>
      </c>
      <c r="R166" s="93">
        <f t="shared" si="23"/>
        <v>0</v>
      </c>
      <c r="S166" s="19">
        <f t="shared" si="23"/>
        <v>0</v>
      </c>
      <c r="T166" s="222">
        <f t="shared" si="23"/>
        <v>3389.44053640747</v>
      </c>
    </row>
    <row r="167" spans="1:20" ht="15.75">
      <c r="A167" s="89" t="s">
        <v>35</v>
      </c>
      <c r="B167" s="1"/>
      <c r="C167" s="137"/>
      <c r="D167" s="19"/>
      <c r="E167" s="1"/>
      <c r="F167" s="104"/>
      <c r="G167" s="19"/>
      <c r="H167" s="1"/>
      <c r="I167" s="104"/>
      <c r="J167" s="19"/>
      <c r="K167" s="1"/>
      <c r="L167" s="19"/>
      <c r="M167" s="89" t="s">
        <v>35</v>
      </c>
      <c r="N167" s="1"/>
      <c r="O167" s="188"/>
      <c r="P167" s="19"/>
      <c r="Q167" s="1"/>
      <c r="R167" s="93"/>
      <c r="S167" s="19"/>
      <c r="T167" s="222"/>
    </row>
    <row r="168" spans="1:20" ht="15.75">
      <c r="A168" s="108" t="s">
        <v>29</v>
      </c>
      <c r="B168" s="1">
        <f aca="true" t="shared" si="24" ref="B168:L168">+B100-B29</f>
        <v>0</v>
      </c>
      <c r="C168" s="137">
        <f t="shared" si="24"/>
        <v>0.0036500000000000005</v>
      </c>
      <c r="D168" s="19">
        <f t="shared" si="24"/>
        <v>211.38932302302374</v>
      </c>
      <c r="E168" s="1">
        <f t="shared" si="24"/>
        <v>0</v>
      </c>
      <c r="F168" s="104">
        <f t="shared" si="24"/>
        <v>0</v>
      </c>
      <c r="G168" s="19">
        <f t="shared" si="24"/>
        <v>0</v>
      </c>
      <c r="H168" s="1">
        <f t="shared" si="24"/>
        <v>0</v>
      </c>
      <c r="I168" s="104">
        <f t="shared" si="24"/>
        <v>0</v>
      </c>
      <c r="J168" s="19">
        <f t="shared" si="24"/>
        <v>0</v>
      </c>
      <c r="K168" s="1">
        <f t="shared" si="24"/>
        <v>0</v>
      </c>
      <c r="L168" s="19">
        <f t="shared" si="24"/>
        <v>211.38932302302374</v>
      </c>
      <c r="M168" s="108" t="s">
        <v>29</v>
      </c>
      <c r="N168" s="121">
        <f aca="true" t="shared" si="25" ref="N168:T170">+N100-N29</f>
        <v>0</v>
      </c>
      <c r="O168" s="188">
        <f t="shared" si="25"/>
        <v>0.6870000000000012</v>
      </c>
      <c r="P168" s="19">
        <f t="shared" si="25"/>
        <v>113.8875624000002</v>
      </c>
      <c r="Q168" s="1">
        <f t="shared" si="25"/>
        <v>0</v>
      </c>
      <c r="R168" s="93">
        <f t="shared" si="25"/>
        <v>0</v>
      </c>
      <c r="S168" s="19">
        <f t="shared" si="25"/>
        <v>0</v>
      </c>
      <c r="T168" s="222">
        <f t="shared" si="25"/>
        <v>325.2768854230244</v>
      </c>
    </row>
    <row r="169" spans="1:20" ht="15.75">
      <c r="A169" s="108" t="s">
        <v>30</v>
      </c>
      <c r="B169" s="22">
        <f aca="true" t="shared" si="26" ref="B169:L169">+B101-B30</f>
        <v>0</v>
      </c>
      <c r="C169" s="195">
        <f t="shared" si="26"/>
        <v>0.0036500000000000005</v>
      </c>
      <c r="D169" s="110">
        <f t="shared" si="26"/>
        <v>639.760274490387</v>
      </c>
      <c r="E169" s="111">
        <f t="shared" si="26"/>
        <v>0</v>
      </c>
      <c r="F169" s="195">
        <f t="shared" si="26"/>
        <v>0</v>
      </c>
      <c r="G169" s="112">
        <f t="shared" si="26"/>
        <v>0</v>
      </c>
      <c r="H169" s="111">
        <f t="shared" si="26"/>
        <v>0</v>
      </c>
      <c r="I169" s="114">
        <f t="shared" si="26"/>
        <v>0</v>
      </c>
      <c r="J169" s="112">
        <f t="shared" si="26"/>
        <v>0</v>
      </c>
      <c r="K169" s="22">
        <f t="shared" si="26"/>
        <v>0</v>
      </c>
      <c r="L169" s="110">
        <f t="shared" si="26"/>
        <v>639.760274490387</v>
      </c>
      <c r="M169" s="108" t="s">
        <v>30</v>
      </c>
      <c r="N169" s="122">
        <f t="shared" si="25"/>
        <v>0</v>
      </c>
      <c r="O169" s="196">
        <f t="shared" si="25"/>
        <v>0.6870000000000012</v>
      </c>
      <c r="P169" s="110">
        <f t="shared" si="25"/>
        <v>189.5625359999999</v>
      </c>
      <c r="Q169" s="12">
        <f t="shared" si="25"/>
        <v>0</v>
      </c>
      <c r="R169" s="114">
        <f t="shared" si="25"/>
        <v>0</v>
      </c>
      <c r="S169" s="112">
        <f t="shared" si="25"/>
        <v>0</v>
      </c>
      <c r="T169" s="249">
        <f t="shared" si="25"/>
        <v>829.3228104903865</v>
      </c>
    </row>
    <row r="170" spans="1:20" ht="15.75">
      <c r="A170" s="89" t="s">
        <v>31</v>
      </c>
      <c r="B170" s="1">
        <f aca="true" t="shared" si="27" ref="B170:L170">+B102-B31</f>
        <v>0</v>
      </c>
      <c r="C170" s="137">
        <f t="shared" si="27"/>
        <v>0</v>
      </c>
      <c r="D170" s="19">
        <f t="shared" si="27"/>
        <v>851.1495975134094</v>
      </c>
      <c r="E170" s="1">
        <f t="shared" si="27"/>
        <v>0</v>
      </c>
      <c r="F170" s="104">
        <f t="shared" si="27"/>
        <v>0</v>
      </c>
      <c r="G170" s="19">
        <f t="shared" si="27"/>
        <v>0</v>
      </c>
      <c r="H170" s="1">
        <f t="shared" si="27"/>
        <v>0</v>
      </c>
      <c r="I170" s="104">
        <f t="shared" si="27"/>
        <v>0</v>
      </c>
      <c r="J170" s="19">
        <f t="shared" si="27"/>
        <v>0</v>
      </c>
      <c r="K170" s="1">
        <f t="shared" si="27"/>
        <v>0</v>
      </c>
      <c r="L170" s="19">
        <f t="shared" si="27"/>
        <v>851.1495975134094</v>
      </c>
      <c r="M170" s="89" t="s">
        <v>31</v>
      </c>
      <c r="N170" s="121">
        <f t="shared" si="25"/>
        <v>0</v>
      </c>
      <c r="O170" s="188">
        <f t="shared" si="25"/>
        <v>0</v>
      </c>
      <c r="P170" s="19">
        <f t="shared" si="25"/>
        <v>303.45009840000057</v>
      </c>
      <c r="Q170" s="1">
        <f t="shared" si="25"/>
        <v>0</v>
      </c>
      <c r="R170" s="93">
        <f t="shared" si="25"/>
        <v>0</v>
      </c>
      <c r="S170" s="19">
        <f t="shared" si="25"/>
        <v>0</v>
      </c>
      <c r="T170" s="222">
        <f t="shared" si="25"/>
        <v>1154.59969591341</v>
      </c>
    </row>
    <row r="171" spans="1:20" ht="15.75">
      <c r="A171" s="89" t="s">
        <v>36</v>
      </c>
      <c r="B171" s="1"/>
      <c r="C171" s="137"/>
      <c r="D171" s="19"/>
      <c r="E171" s="8"/>
      <c r="F171" s="104"/>
      <c r="G171" s="19"/>
      <c r="H171" s="60"/>
      <c r="I171" s="104"/>
      <c r="J171" s="103"/>
      <c r="K171" s="1"/>
      <c r="L171" s="19"/>
      <c r="M171" s="89" t="s">
        <v>36</v>
      </c>
      <c r="N171" s="1"/>
      <c r="O171" s="188"/>
      <c r="P171" s="19"/>
      <c r="Q171" s="8"/>
      <c r="R171" s="104"/>
      <c r="S171" s="19"/>
      <c r="T171" s="222"/>
    </row>
    <row r="172" spans="1:20" ht="15.75">
      <c r="A172" s="108" t="s">
        <v>29</v>
      </c>
      <c r="B172" s="1">
        <f aca="true" t="shared" si="28" ref="B172:L172">+B104-B33</f>
        <v>0</v>
      </c>
      <c r="C172" s="137">
        <f t="shared" si="28"/>
        <v>0.004360000000000003</v>
      </c>
      <c r="D172" s="19">
        <f t="shared" si="28"/>
        <v>929.0719256601315</v>
      </c>
      <c r="E172" s="8">
        <f t="shared" si="28"/>
        <v>0</v>
      </c>
      <c r="F172" s="104">
        <f t="shared" si="28"/>
        <v>0</v>
      </c>
      <c r="G172" s="19">
        <f t="shared" si="28"/>
        <v>0</v>
      </c>
      <c r="H172" s="60">
        <f t="shared" si="28"/>
        <v>0</v>
      </c>
      <c r="I172" s="104">
        <f t="shared" si="28"/>
        <v>0</v>
      </c>
      <c r="J172" s="103">
        <f t="shared" si="28"/>
        <v>0</v>
      </c>
      <c r="K172" s="1">
        <f t="shared" si="28"/>
        <v>0</v>
      </c>
      <c r="L172" s="19">
        <f t="shared" si="28"/>
        <v>929.0719256601315</v>
      </c>
      <c r="M172" s="108" t="s">
        <v>29</v>
      </c>
      <c r="N172" s="1">
        <f aca="true" t="shared" si="29" ref="N172:T175">+N104-N33</f>
        <v>0</v>
      </c>
      <c r="O172" s="188">
        <f t="shared" si="29"/>
        <v>0.6870000000000012</v>
      </c>
      <c r="P172" s="19">
        <f t="shared" si="29"/>
        <v>378.3774099000002</v>
      </c>
      <c r="Q172" s="8">
        <f t="shared" si="29"/>
        <v>0</v>
      </c>
      <c r="R172" s="104">
        <f t="shared" si="29"/>
        <v>0</v>
      </c>
      <c r="S172" s="19">
        <f t="shared" si="29"/>
        <v>0</v>
      </c>
      <c r="T172" s="222">
        <f t="shared" si="29"/>
        <v>1307.4493355601298</v>
      </c>
    </row>
    <row r="173" spans="1:20" ht="15.75">
      <c r="A173" s="108" t="s">
        <v>30</v>
      </c>
      <c r="B173" s="22">
        <f aca="true" t="shared" si="30" ref="B173:L173">+B105-B34</f>
        <v>0</v>
      </c>
      <c r="C173" s="195">
        <f t="shared" si="30"/>
        <v>0.004360000000000003</v>
      </c>
      <c r="D173" s="110">
        <f t="shared" si="30"/>
        <v>2120.5412658969144</v>
      </c>
      <c r="E173" s="12">
        <f t="shared" si="30"/>
        <v>0</v>
      </c>
      <c r="F173" s="114">
        <f t="shared" si="30"/>
        <v>0</v>
      </c>
      <c r="G173" s="110">
        <f t="shared" si="30"/>
        <v>0</v>
      </c>
      <c r="H173" s="111">
        <f t="shared" si="30"/>
        <v>0</v>
      </c>
      <c r="I173" s="114">
        <f t="shared" si="30"/>
        <v>0</v>
      </c>
      <c r="J173" s="112">
        <f t="shared" si="30"/>
        <v>0</v>
      </c>
      <c r="K173" s="22">
        <f t="shared" si="30"/>
        <v>0</v>
      </c>
      <c r="L173" s="110">
        <f t="shared" si="30"/>
        <v>2120.5412658969144</v>
      </c>
      <c r="M173" s="108" t="s">
        <v>30</v>
      </c>
      <c r="N173" s="22">
        <f t="shared" si="29"/>
        <v>0</v>
      </c>
      <c r="O173" s="196">
        <f t="shared" si="29"/>
        <v>0.6870000000000012</v>
      </c>
      <c r="P173" s="110">
        <f t="shared" si="29"/>
        <v>723.7250159663636</v>
      </c>
      <c r="Q173" s="12">
        <f t="shared" si="29"/>
        <v>0</v>
      </c>
      <c r="R173" s="114">
        <f t="shared" si="29"/>
        <v>0</v>
      </c>
      <c r="S173" s="110">
        <f t="shared" si="29"/>
        <v>0</v>
      </c>
      <c r="T173" s="249">
        <f t="shared" si="29"/>
        <v>2844.2662818632743</v>
      </c>
    </row>
    <row r="174" spans="1:20" ht="15.75">
      <c r="A174" s="89" t="s">
        <v>31</v>
      </c>
      <c r="B174" s="1">
        <f aca="true" t="shared" si="31" ref="B174:L174">+B106-B35</f>
        <v>0</v>
      </c>
      <c r="C174" s="137">
        <f t="shared" si="31"/>
        <v>0</v>
      </c>
      <c r="D174" s="19">
        <f t="shared" si="31"/>
        <v>3049.613191557044</v>
      </c>
      <c r="E174" s="8">
        <f t="shared" si="31"/>
        <v>0</v>
      </c>
      <c r="F174" s="104">
        <f t="shared" si="31"/>
        <v>0</v>
      </c>
      <c r="G174" s="19">
        <f t="shared" si="31"/>
        <v>0</v>
      </c>
      <c r="H174" s="60">
        <f t="shared" si="31"/>
        <v>0</v>
      </c>
      <c r="I174" s="104">
        <f t="shared" si="31"/>
        <v>0</v>
      </c>
      <c r="J174" s="103">
        <f t="shared" si="31"/>
        <v>0</v>
      </c>
      <c r="K174" s="1">
        <f t="shared" si="31"/>
        <v>0</v>
      </c>
      <c r="L174" s="19">
        <f t="shared" si="31"/>
        <v>3049.613191557044</v>
      </c>
      <c r="M174" s="89" t="s">
        <v>31</v>
      </c>
      <c r="N174" s="1">
        <f t="shared" si="29"/>
        <v>0</v>
      </c>
      <c r="O174" s="188">
        <f t="shared" si="29"/>
        <v>0</v>
      </c>
      <c r="P174" s="19">
        <f t="shared" si="29"/>
        <v>1102.1024258663638</v>
      </c>
      <c r="Q174" s="8">
        <f t="shared" si="29"/>
        <v>0</v>
      </c>
      <c r="R174" s="104">
        <f t="shared" si="29"/>
        <v>0</v>
      </c>
      <c r="S174" s="19">
        <f t="shared" si="29"/>
        <v>0</v>
      </c>
      <c r="T174" s="222">
        <f t="shared" si="29"/>
        <v>4151.715617423404</v>
      </c>
    </row>
    <row r="175" spans="1:20" ht="18.75">
      <c r="A175" s="89" t="s">
        <v>72</v>
      </c>
      <c r="B175" s="24">
        <f aca="true" t="shared" si="32" ref="B175:L175">+B107-B36</f>
        <v>0</v>
      </c>
      <c r="C175" s="48">
        <f t="shared" si="32"/>
        <v>0</v>
      </c>
      <c r="D175" s="25">
        <f t="shared" si="32"/>
        <v>3900.7627890704607</v>
      </c>
      <c r="E175" s="50">
        <f t="shared" si="32"/>
        <v>0</v>
      </c>
      <c r="F175" s="51">
        <f t="shared" si="32"/>
        <v>0</v>
      </c>
      <c r="G175" s="77">
        <f t="shared" si="32"/>
        <v>0</v>
      </c>
      <c r="H175" s="50">
        <f t="shared" si="32"/>
        <v>0</v>
      </c>
      <c r="I175" s="51">
        <f t="shared" si="32"/>
        <v>0</v>
      </c>
      <c r="J175" s="124">
        <f t="shared" si="32"/>
        <v>-1</v>
      </c>
      <c r="K175" s="24">
        <f t="shared" si="32"/>
        <v>0</v>
      </c>
      <c r="L175" s="25">
        <f t="shared" si="32"/>
        <v>3900.7627890704607</v>
      </c>
      <c r="M175" s="89" t="s">
        <v>72</v>
      </c>
      <c r="N175" s="125">
        <f t="shared" si="29"/>
        <v>0</v>
      </c>
      <c r="O175" s="48">
        <f t="shared" si="29"/>
        <v>0</v>
      </c>
      <c r="P175" s="25">
        <f t="shared" si="29"/>
        <v>1405.5525242663643</v>
      </c>
      <c r="Q175" s="16">
        <f t="shared" si="29"/>
        <v>0</v>
      </c>
      <c r="R175" s="51">
        <f t="shared" si="29"/>
        <v>0</v>
      </c>
      <c r="S175" s="77">
        <f t="shared" si="29"/>
        <v>0</v>
      </c>
      <c r="T175" s="222">
        <f t="shared" si="29"/>
        <v>5306.315313336818</v>
      </c>
    </row>
    <row r="176" spans="1:20" ht="7.5" customHeight="1">
      <c r="A176" s="89"/>
      <c r="B176" s="24"/>
      <c r="C176" s="48"/>
      <c r="D176" s="25"/>
      <c r="E176" s="50"/>
      <c r="F176" s="51"/>
      <c r="G176" s="77"/>
      <c r="H176" s="50"/>
      <c r="I176" s="51"/>
      <c r="J176" s="124"/>
      <c r="K176" s="24"/>
      <c r="L176" s="25"/>
      <c r="M176" s="89"/>
      <c r="N176" s="125"/>
      <c r="O176" s="48"/>
      <c r="P176" s="25"/>
      <c r="Q176" s="16"/>
      <c r="R176" s="51"/>
      <c r="S176" s="77"/>
      <c r="T176" s="222"/>
    </row>
    <row r="177" spans="1:20" ht="18.75">
      <c r="A177" s="89" t="s">
        <v>68</v>
      </c>
      <c r="B177" s="24">
        <f aca="true" t="shared" si="33" ref="B177:L177">+B109-B38</f>
        <v>0</v>
      </c>
      <c r="C177" s="48">
        <f t="shared" si="33"/>
        <v>0.008809999999999998</v>
      </c>
      <c r="D177" s="25">
        <f t="shared" si="33"/>
        <v>15984.138337919998</v>
      </c>
      <c r="E177" s="50">
        <f t="shared" si="33"/>
        <v>0</v>
      </c>
      <c r="F177" s="51">
        <f t="shared" si="33"/>
        <v>0</v>
      </c>
      <c r="G177" s="77">
        <f t="shared" si="33"/>
        <v>0</v>
      </c>
      <c r="H177" s="50">
        <f t="shared" si="33"/>
        <v>0</v>
      </c>
      <c r="I177" s="51">
        <f t="shared" si="33"/>
        <v>0</v>
      </c>
      <c r="J177" s="124">
        <f t="shared" si="33"/>
        <v>0</v>
      </c>
      <c r="K177" s="24">
        <f t="shared" si="33"/>
        <v>0</v>
      </c>
      <c r="L177" s="25">
        <f t="shared" si="33"/>
        <v>15984.138337919998</v>
      </c>
      <c r="M177" s="89" t="s">
        <v>72</v>
      </c>
      <c r="N177" s="125">
        <f aca="true" t="shared" si="34" ref="N177:T177">+N109-N38</f>
        <v>0</v>
      </c>
      <c r="O177" s="48">
        <f t="shared" si="34"/>
        <v>0</v>
      </c>
      <c r="P177" s="25">
        <f t="shared" si="34"/>
        <v>0</v>
      </c>
      <c r="Q177" s="16">
        <f t="shared" si="34"/>
        <v>0</v>
      </c>
      <c r="R177" s="51">
        <f t="shared" si="34"/>
        <v>0</v>
      </c>
      <c r="S177" s="77">
        <f t="shared" si="34"/>
        <v>0</v>
      </c>
      <c r="T177" s="222">
        <f t="shared" si="34"/>
        <v>15984.138337919998</v>
      </c>
    </row>
    <row r="178" spans="1:20" ht="9.75" customHeight="1">
      <c r="A178" s="89"/>
      <c r="B178" s="1"/>
      <c r="C178" s="137"/>
      <c r="D178" s="19"/>
      <c r="E178" s="60"/>
      <c r="F178" s="104"/>
      <c r="G178" s="103"/>
      <c r="H178" s="60"/>
      <c r="I178" s="104"/>
      <c r="J178" s="103"/>
      <c r="K178" s="1"/>
      <c r="L178" s="19"/>
      <c r="M178" s="89"/>
      <c r="N178" s="1"/>
      <c r="O178" s="188"/>
      <c r="P178" s="19"/>
      <c r="Q178" s="8"/>
      <c r="R178" s="104"/>
      <c r="S178" s="103"/>
      <c r="T178" s="222"/>
    </row>
    <row r="179" spans="1:20" ht="16.5" thickBot="1">
      <c r="A179" s="99" t="s">
        <v>38</v>
      </c>
      <c r="B179" s="18">
        <f aca="true" t="shared" si="35" ref="B179:L179">+B111-B40</f>
        <v>0</v>
      </c>
      <c r="C179" s="191">
        <f t="shared" si="35"/>
        <v>0</v>
      </c>
      <c r="D179" s="23">
        <f t="shared" si="35"/>
        <v>23337.91284600296</v>
      </c>
      <c r="E179" s="128">
        <f t="shared" si="35"/>
        <v>0</v>
      </c>
      <c r="F179" s="191">
        <f t="shared" si="35"/>
        <v>0</v>
      </c>
      <c r="G179" s="23">
        <f t="shared" si="35"/>
        <v>407.37918109741076</v>
      </c>
      <c r="H179" s="119">
        <f t="shared" si="35"/>
        <v>0</v>
      </c>
      <c r="I179" s="102">
        <f t="shared" si="35"/>
        <v>0</v>
      </c>
      <c r="J179" s="120">
        <f t="shared" si="35"/>
        <v>0</v>
      </c>
      <c r="K179" s="18">
        <f t="shared" si="35"/>
        <v>0</v>
      </c>
      <c r="L179" s="23">
        <f t="shared" si="35"/>
        <v>23745.292027100368</v>
      </c>
      <c r="M179" s="99" t="s">
        <v>38</v>
      </c>
      <c r="N179" s="128">
        <f aca="true" t="shared" si="36" ref="N179:T179">+N111-N40</f>
        <v>0</v>
      </c>
      <c r="O179" s="191">
        <f t="shared" si="36"/>
        <v>0</v>
      </c>
      <c r="P179" s="23">
        <f t="shared" si="36"/>
        <v>2915.655166629127</v>
      </c>
      <c r="Q179" s="6">
        <f t="shared" si="36"/>
        <v>-261850.162724297</v>
      </c>
      <c r="R179" s="102">
        <f t="shared" si="36"/>
        <v>0</v>
      </c>
      <c r="S179" s="120">
        <f t="shared" si="36"/>
        <v>0</v>
      </c>
      <c r="T179" s="248">
        <f t="shared" si="36"/>
        <v>26660.947193729517</v>
      </c>
    </row>
    <row r="180" spans="1:20" ht="8.25" customHeight="1" thickBot="1">
      <c r="A180" s="89"/>
      <c r="B180" s="1"/>
      <c r="C180" s="137"/>
      <c r="D180" s="19"/>
      <c r="E180" s="60"/>
      <c r="F180" s="104"/>
      <c r="G180" s="103"/>
      <c r="H180" s="60"/>
      <c r="I180" s="104"/>
      <c r="J180" s="103"/>
      <c r="K180" s="1"/>
      <c r="L180" s="19"/>
      <c r="M180" s="89"/>
      <c r="N180" s="1"/>
      <c r="O180" s="188"/>
      <c r="P180" s="19"/>
      <c r="Q180" s="8"/>
      <c r="R180" s="104"/>
      <c r="S180" s="103"/>
      <c r="T180" s="222"/>
    </row>
    <row r="181" spans="1:20" ht="15.75">
      <c r="A181" s="82" t="s">
        <v>39</v>
      </c>
      <c r="B181" s="20"/>
      <c r="C181" s="193"/>
      <c r="D181" s="21"/>
      <c r="E181" s="61"/>
      <c r="F181" s="107"/>
      <c r="G181" s="105"/>
      <c r="H181" s="61"/>
      <c r="I181" s="107"/>
      <c r="J181" s="105"/>
      <c r="K181" s="20"/>
      <c r="L181" s="21"/>
      <c r="M181" s="82" t="s">
        <v>39</v>
      </c>
      <c r="N181" s="20"/>
      <c r="O181" s="194"/>
      <c r="P181" s="21"/>
      <c r="Q181" s="10"/>
      <c r="R181" s="107">
        <f>+R113-R42</f>
        <v>0</v>
      </c>
      <c r="S181" s="105"/>
      <c r="T181" s="88"/>
    </row>
    <row r="182" spans="1:20" ht="15.75">
      <c r="A182" s="89" t="s">
        <v>40</v>
      </c>
      <c r="B182" s="1"/>
      <c r="C182" s="137"/>
      <c r="D182" s="19"/>
      <c r="E182" s="60"/>
      <c r="F182" s="104"/>
      <c r="G182" s="103"/>
      <c r="H182" s="60"/>
      <c r="I182" s="104"/>
      <c r="J182" s="103"/>
      <c r="K182" s="1"/>
      <c r="L182" s="19"/>
      <c r="M182" s="89" t="s">
        <v>40</v>
      </c>
      <c r="N182" s="1"/>
      <c r="O182" s="188"/>
      <c r="P182" s="19"/>
      <c r="Q182" s="8"/>
      <c r="R182" s="104"/>
      <c r="S182" s="103"/>
      <c r="T182" s="222"/>
    </row>
    <row r="183" spans="1:20" ht="15.75">
      <c r="A183" s="108" t="s">
        <v>29</v>
      </c>
      <c r="B183" s="1">
        <f aca="true" t="shared" si="37" ref="B183:L183">+B115-B44</f>
        <v>0</v>
      </c>
      <c r="C183" s="137">
        <f t="shared" si="37"/>
        <v>0.0046700000000000005</v>
      </c>
      <c r="D183" s="19">
        <f t="shared" si="37"/>
        <v>581.5431491104528</v>
      </c>
      <c r="E183" s="60">
        <f t="shared" si="37"/>
        <v>0</v>
      </c>
      <c r="F183" s="104">
        <f t="shared" si="37"/>
        <v>0</v>
      </c>
      <c r="G183" s="103">
        <f t="shared" si="37"/>
        <v>0</v>
      </c>
      <c r="H183" s="60">
        <f t="shared" si="37"/>
        <v>0</v>
      </c>
      <c r="I183" s="104">
        <f t="shared" si="37"/>
        <v>0</v>
      </c>
      <c r="J183" s="103">
        <f t="shared" si="37"/>
        <v>0</v>
      </c>
      <c r="K183" s="1">
        <f t="shared" si="37"/>
        <v>0</v>
      </c>
      <c r="L183" s="19">
        <f t="shared" si="37"/>
        <v>581.5431491104528</v>
      </c>
      <c r="M183" s="108" t="s">
        <v>29</v>
      </c>
      <c r="N183" s="1">
        <f aca="true" t="shared" si="38" ref="N183:T183">+N115-N44</f>
        <v>0</v>
      </c>
      <c r="O183" s="188">
        <f t="shared" si="38"/>
        <v>0.7699999999999996</v>
      </c>
      <c r="P183" s="19">
        <f t="shared" si="38"/>
        <v>259.30599618720726</v>
      </c>
      <c r="Q183" s="8">
        <f t="shared" si="38"/>
        <v>0</v>
      </c>
      <c r="R183" s="104">
        <f t="shared" si="38"/>
        <v>0</v>
      </c>
      <c r="S183" s="103">
        <f t="shared" si="38"/>
        <v>0</v>
      </c>
      <c r="T183" s="222">
        <f t="shared" si="38"/>
        <v>840.8491452976614</v>
      </c>
    </row>
    <row r="184" spans="1:20" ht="15.75">
      <c r="A184" s="108" t="s">
        <v>30</v>
      </c>
      <c r="B184" s="22">
        <f aca="true" t="shared" si="39" ref="B184:L184">+B116-B45</f>
        <v>0</v>
      </c>
      <c r="C184" s="195">
        <f t="shared" si="39"/>
        <v>0.0046700000000000005</v>
      </c>
      <c r="D184" s="110">
        <f t="shared" si="39"/>
        <v>340.16664235924964</v>
      </c>
      <c r="E184" s="111">
        <f t="shared" si="39"/>
        <v>0</v>
      </c>
      <c r="F184" s="114">
        <f t="shared" si="39"/>
        <v>0</v>
      </c>
      <c r="G184" s="112">
        <f t="shared" si="39"/>
        <v>0</v>
      </c>
      <c r="H184" s="111">
        <f t="shared" si="39"/>
        <v>0</v>
      </c>
      <c r="I184" s="114">
        <f t="shared" si="39"/>
        <v>0</v>
      </c>
      <c r="J184" s="112">
        <f t="shared" si="39"/>
        <v>0</v>
      </c>
      <c r="K184" s="22">
        <f t="shared" si="39"/>
        <v>0</v>
      </c>
      <c r="L184" s="110">
        <f t="shared" si="39"/>
        <v>340.16664235924964</v>
      </c>
      <c r="M184" s="108" t="s">
        <v>30</v>
      </c>
      <c r="N184" s="22">
        <f aca="true" t="shared" si="40" ref="N184:T184">+N116-N45</f>
        <v>0</v>
      </c>
      <c r="O184" s="196">
        <f t="shared" si="40"/>
        <v>0.7699999999999996</v>
      </c>
      <c r="P184" s="110">
        <f t="shared" si="40"/>
        <v>144.95511799999986</v>
      </c>
      <c r="Q184" s="12">
        <f t="shared" si="40"/>
        <v>0</v>
      </c>
      <c r="R184" s="114">
        <f t="shared" si="40"/>
        <v>0</v>
      </c>
      <c r="S184" s="112">
        <f t="shared" si="40"/>
        <v>0</v>
      </c>
      <c r="T184" s="249">
        <f t="shared" si="40"/>
        <v>485.1217603592495</v>
      </c>
    </row>
    <row r="185" spans="1:20" ht="15.75">
      <c r="A185" s="89" t="s">
        <v>31</v>
      </c>
      <c r="B185" s="1">
        <f aca="true" t="shared" si="41" ref="B185:L185">+B117-B46</f>
        <v>0</v>
      </c>
      <c r="C185" s="137">
        <f t="shared" si="41"/>
        <v>0</v>
      </c>
      <c r="D185" s="19">
        <f t="shared" si="41"/>
        <v>921.7097914697006</v>
      </c>
      <c r="E185" s="60">
        <f t="shared" si="41"/>
        <v>0</v>
      </c>
      <c r="F185" s="104">
        <f t="shared" si="41"/>
        <v>0</v>
      </c>
      <c r="G185" s="103">
        <f t="shared" si="41"/>
        <v>0</v>
      </c>
      <c r="H185" s="60">
        <f t="shared" si="41"/>
        <v>0</v>
      </c>
      <c r="I185" s="104">
        <f t="shared" si="41"/>
        <v>0</v>
      </c>
      <c r="J185" s="103">
        <f t="shared" si="41"/>
        <v>0</v>
      </c>
      <c r="K185" s="1">
        <f t="shared" si="41"/>
        <v>0</v>
      </c>
      <c r="L185" s="19">
        <f t="shared" si="41"/>
        <v>921.7097914697006</v>
      </c>
      <c r="M185" s="89" t="s">
        <v>31</v>
      </c>
      <c r="N185" s="1">
        <f aca="true" t="shared" si="42" ref="N185:T185">+N117-N46</f>
        <v>0</v>
      </c>
      <c r="O185" s="188">
        <f t="shared" si="42"/>
        <v>0</v>
      </c>
      <c r="P185" s="19">
        <f t="shared" si="42"/>
        <v>404.26111418720666</v>
      </c>
      <c r="Q185" s="8">
        <f t="shared" si="42"/>
        <v>0</v>
      </c>
      <c r="R185" s="104">
        <f t="shared" si="42"/>
        <v>0</v>
      </c>
      <c r="S185" s="103">
        <f t="shared" si="42"/>
        <v>0</v>
      </c>
      <c r="T185" s="222">
        <f t="shared" si="42"/>
        <v>1325.9709056569118</v>
      </c>
    </row>
    <row r="186" spans="1:20" ht="15.75">
      <c r="A186" s="89" t="s">
        <v>76</v>
      </c>
      <c r="B186" s="22">
        <f aca="true" t="shared" si="43" ref="B186:L186">+B118-B47</f>
        <v>0</v>
      </c>
      <c r="C186" s="195">
        <f t="shared" si="43"/>
        <v>0.0006900000000000239</v>
      </c>
      <c r="D186" s="110">
        <f t="shared" si="43"/>
        <v>79.86057896333296</v>
      </c>
      <c r="E186" s="111">
        <f t="shared" si="43"/>
        <v>0</v>
      </c>
      <c r="F186" s="114">
        <f t="shared" si="43"/>
        <v>0</v>
      </c>
      <c r="G186" s="112">
        <f t="shared" si="43"/>
        <v>0</v>
      </c>
      <c r="H186" s="111">
        <f t="shared" si="43"/>
        <v>0</v>
      </c>
      <c r="I186" s="114">
        <f t="shared" si="43"/>
        <v>0</v>
      </c>
      <c r="J186" s="112">
        <f t="shared" si="43"/>
        <v>0</v>
      </c>
      <c r="K186" s="22">
        <f t="shared" si="43"/>
        <v>0</v>
      </c>
      <c r="L186" s="110">
        <f t="shared" si="43"/>
        <v>79.86057896333296</v>
      </c>
      <c r="M186" s="89" t="s">
        <v>41</v>
      </c>
      <c r="N186" s="22">
        <f aca="true" t="shared" si="44" ref="N186:T186">+N118-N47</f>
        <v>0</v>
      </c>
      <c r="O186" s="196">
        <f t="shared" si="44"/>
        <v>0</v>
      </c>
      <c r="P186" s="110">
        <f t="shared" si="44"/>
        <v>0</v>
      </c>
      <c r="Q186" s="12">
        <f t="shared" si="44"/>
        <v>0</v>
      </c>
      <c r="R186" s="114">
        <f t="shared" si="44"/>
        <v>0</v>
      </c>
      <c r="S186" s="112">
        <f t="shared" si="44"/>
        <v>0</v>
      </c>
      <c r="T186" s="249">
        <f t="shared" si="44"/>
        <v>79.86057896333296</v>
      </c>
    </row>
    <row r="187" spans="1:20" ht="16.5" thickBot="1">
      <c r="A187" s="99" t="s">
        <v>24</v>
      </c>
      <c r="B187" s="197">
        <f aca="true" t="shared" si="45" ref="B187:L187">+B119-B48</f>
        <v>0</v>
      </c>
      <c r="C187" s="198">
        <f t="shared" si="45"/>
        <v>0</v>
      </c>
      <c r="D187" s="199">
        <f t="shared" si="45"/>
        <v>1001.5703704330299</v>
      </c>
      <c r="E187" s="200">
        <f t="shared" si="45"/>
        <v>0</v>
      </c>
      <c r="F187" s="201">
        <f t="shared" si="45"/>
        <v>0</v>
      </c>
      <c r="G187" s="202">
        <f t="shared" si="45"/>
        <v>0</v>
      </c>
      <c r="H187" s="200">
        <f t="shared" si="45"/>
        <v>0</v>
      </c>
      <c r="I187" s="201">
        <f t="shared" si="45"/>
        <v>0</v>
      </c>
      <c r="J187" s="202">
        <f t="shared" si="45"/>
        <v>0</v>
      </c>
      <c r="K187" s="197">
        <f t="shared" si="45"/>
        <v>0</v>
      </c>
      <c r="L187" s="199">
        <f t="shared" si="45"/>
        <v>1001.5703704330299</v>
      </c>
      <c r="M187" s="99" t="s">
        <v>24</v>
      </c>
      <c r="N187" s="197">
        <f aca="true" t="shared" si="46" ref="N187:T187">+N119-N48</f>
        <v>0</v>
      </c>
      <c r="O187" s="198">
        <f t="shared" si="46"/>
        <v>0</v>
      </c>
      <c r="P187" s="199">
        <f t="shared" si="46"/>
        <v>404.26111418720666</v>
      </c>
      <c r="Q187" s="257">
        <f t="shared" si="46"/>
        <v>0</v>
      </c>
      <c r="R187" s="201">
        <f t="shared" si="46"/>
        <v>0</v>
      </c>
      <c r="S187" s="202">
        <f t="shared" si="46"/>
        <v>0</v>
      </c>
      <c r="T187" s="248">
        <f t="shared" si="46"/>
        <v>1405.831484620241</v>
      </c>
    </row>
    <row r="188" spans="1:20" ht="5.25" customHeight="1">
      <c r="A188" s="89"/>
      <c r="B188" s="1"/>
      <c r="C188" s="137"/>
      <c r="D188" s="19"/>
      <c r="E188" s="60"/>
      <c r="F188" s="104"/>
      <c r="G188" s="103"/>
      <c r="H188" s="60"/>
      <c r="I188" s="104"/>
      <c r="J188" s="103"/>
      <c r="K188" s="1"/>
      <c r="L188" s="19"/>
      <c r="M188" s="89"/>
      <c r="N188" s="1"/>
      <c r="O188" s="188"/>
      <c r="P188" s="19"/>
      <c r="Q188" s="8"/>
      <c r="R188" s="104"/>
      <c r="S188" s="103">
        <f>+S120-S49</f>
        <v>0</v>
      </c>
      <c r="T188" s="222"/>
    </row>
    <row r="189" spans="1:20" ht="15.75">
      <c r="A189" s="29" t="s">
        <v>42</v>
      </c>
      <c r="B189" s="24">
        <f aca="true" t="shared" si="47" ref="B189:L189">+B121-B50</f>
        <v>0</v>
      </c>
      <c r="C189" s="48">
        <f t="shared" si="47"/>
        <v>0</v>
      </c>
      <c r="D189" s="25">
        <f t="shared" si="47"/>
        <v>76456.76127524266</v>
      </c>
      <c r="E189" s="125">
        <f t="shared" si="47"/>
        <v>0</v>
      </c>
      <c r="F189" s="51">
        <f t="shared" si="47"/>
        <v>0</v>
      </c>
      <c r="G189" s="25">
        <f t="shared" si="47"/>
        <v>7433.843310591139</v>
      </c>
      <c r="H189" s="125">
        <f t="shared" si="47"/>
        <v>0</v>
      </c>
      <c r="I189" s="51">
        <f t="shared" si="47"/>
        <v>0</v>
      </c>
      <c r="J189" s="25">
        <f t="shared" si="47"/>
        <v>801.6778999197813</v>
      </c>
      <c r="K189" s="24">
        <f t="shared" si="47"/>
        <v>0</v>
      </c>
      <c r="L189" s="25">
        <f t="shared" si="47"/>
        <v>84692.28248575365</v>
      </c>
      <c r="M189" s="29" t="s">
        <v>42</v>
      </c>
      <c r="N189" s="125">
        <f>+N121-N50</f>
        <v>0</v>
      </c>
      <c r="O189" s="51">
        <f>+O121-O50</f>
        <v>0</v>
      </c>
      <c r="P189" s="25">
        <f>+P121-P50</f>
        <v>8054.513314199474</v>
      </c>
      <c r="Q189" s="16">
        <f>+Q121-Q50</f>
        <v>-261850.16272429697</v>
      </c>
      <c r="R189" s="51">
        <f>+R121-R50</f>
        <v>0</v>
      </c>
      <c r="S189" s="25">
        <f>+S121-S50</f>
        <v>0</v>
      </c>
      <c r="T189" s="222">
        <f>+T121-T50</f>
        <v>92746.79579995316</v>
      </c>
    </row>
    <row r="190" spans="1:20" ht="6" customHeight="1" thickBot="1">
      <c r="A190" s="89"/>
      <c r="B190" s="1"/>
      <c r="C190" s="137"/>
      <c r="D190" s="19"/>
      <c r="E190" s="60"/>
      <c r="F190" s="104"/>
      <c r="G190" s="103"/>
      <c r="H190" s="60"/>
      <c r="I190" s="104"/>
      <c r="J190" s="103"/>
      <c r="K190" s="1"/>
      <c r="L190" s="19"/>
      <c r="M190" s="89"/>
      <c r="N190" s="1"/>
      <c r="O190" s="188"/>
      <c r="P190" s="19"/>
      <c r="Q190" s="8"/>
      <c r="R190" s="104"/>
      <c r="S190" s="103"/>
      <c r="T190" s="222"/>
    </row>
    <row r="191" spans="1:20" ht="18">
      <c r="A191" s="130" t="s">
        <v>43</v>
      </c>
      <c r="B191" s="20"/>
      <c r="C191" s="193"/>
      <c r="D191" s="21"/>
      <c r="E191" s="61"/>
      <c r="F191" s="107"/>
      <c r="G191" s="105"/>
      <c r="H191" s="61"/>
      <c r="I191" s="107"/>
      <c r="J191" s="105"/>
      <c r="K191" s="20"/>
      <c r="L191" s="21"/>
      <c r="M191" s="130" t="s">
        <v>43</v>
      </c>
      <c r="N191" s="20"/>
      <c r="O191" s="194"/>
      <c r="P191" s="21"/>
      <c r="Q191" s="10"/>
      <c r="R191" s="107"/>
      <c r="S191" s="105"/>
      <c r="T191" s="88"/>
    </row>
    <row r="192" spans="1:20" ht="15.75">
      <c r="A192" s="89" t="s">
        <v>73</v>
      </c>
      <c r="B192" s="1">
        <f>+B127-B56</f>
        <v>0</v>
      </c>
      <c r="C192" s="137">
        <f>+C127-C56</f>
        <v>0</v>
      </c>
      <c r="D192" s="19">
        <f>+D127-D56</f>
        <v>0</v>
      </c>
      <c r="E192" s="60"/>
      <c r="F192" s="104"/>
      <c r="G192" s="103"/>
      <c r="H192" s="60"/>
      <c r="I192" s="104"/>
      <c r="J192" s="103"/>
      <c r="K192" s="1">
        <f>+K127-K56</f>
        <v>0</v>
      </c>
      <c r="L192" s="19">
        <f>+L127-L56</f>
        <v>0</v>
      </c>
      <c r="M192" s="89" t="s">
        <v>29</v>
      </c>
      <c r="N192" s="1">
        <f aca="true" t="shared" si="48" ref="N192:T192">+N127-N56</f>
        <v>0</v>
      </c>
      <c r="O192" s="188">
        <f t="shared" si="48"/>
        <v>0</v>
      </c>
      <c r="P192" s="19">
        <f t="shared" si="48"/>
        <v>0</v>
      </c>
      <c r="Q192" s="8">
        <f t="shared" si="48"/>
        <v>0</v>
      </c>
      <c r="R192" s="104">
        <f t="shared" si="48"/>
        <v>0</v>
      </c>
      <c r="S192" s="103">
        <f t="shared" si="48"/>
        <v>0</v>
      </c>
      <c r="T192" s="222">
        <f t="shared" si="48"/>
        <v>0</v>
      </c>
    </row>
    <row r="193" spans="1:20" ht="15.75">
      <c r="A193" s="89"/>
      <c r="B193" s="1"/>
      <c r="C193" s="137"/>
      <c r="D193" s="19"/>
      <c r="E193" s="60"/>
      <c r="F193" s="104"/>
      <c r="G193" s="103"/>
      <c r="H193" s="60"/>
      <c r="I193" s="104"/>
      <c r="J193" s="103"/>
      <c r="K193" s="1"/>
      <c r="L193" s="19"/>
      <c r="M193" s="89"/>
      <c r="N193" s="1"/>
      <c r="O193" s="188"/>
      <c r="P193" s="19"/>
      <c r="Q193" s="8"/>
      <c r="R193" s="104"/>
      <c r="S193" s="103"/>
      <c r="T193" s="222"/>
    </row>
    <row r="194" spans="1:20" ht="15.75">
      <c r="A194" s="89" t="s">
        <v>49</v>
      </c>
      <c r="B194" s="1">
        <f aca="true" t="shared" si="49" ref="B194:D195">+B129-B58</f>
        <v>3541.14294797764</v>
      </c>
      <c r="C194" s="137">
        <f t="shared" si="49"/>
        <v>0.37118396317468566</v>
      </c>
      <c r="D194" s="19">
        <f t="shared" si="49"/>
        <v>1314.41547359843</v>
      </c>
      <c r="E194" s="60"/>
      <c r="F194" s="104"/>
      <c r="G194" s="103"/>
      <c r="H194" s="60"/>
      <c r="I194" s="104"/>
      <c r="J194" s="103"/>
      <c r="K194" s="1">
        <f>+K129-K58</f>
        <v>3541.14294797764</v>
      </c>
      <c r="L194" s="19">
        <f>+L129-L58</f>
        <v>1314.41547359843</v>
      </c>
      <c r="M194" s="89" t="s">
        <v>29</v>
      </c>
      <c r="N194" s="1">
        <f aca="true" t="shared" si="50" ref="N194:T194">+N129-N58</f>
        <v>0</v>
      </c>
      <c r="O194" s="188">
        <f t="shared" si="50"/>
        <v>0</v>
      </c>
      <c r="P194" s="19">
        <f t="shared" si="50"/>
        <v>0</v>
      </c>
      <c r="Q194" s="8">
        <f t="shared" si="50"/>
        <v>0</v>
      </c>
      <c r="R194" s="104">
        <f t="shared" si="50"/>
        <v>0</v>
      </c>
      <c r="S194" s="103">
        <f t="shared" si="50"/>
        <v>0</v>
      </c>
      <c r="T194" s="222">
        <f t="shared" si="50"/>
        <v>1314.41547359843</v>
      </c>
    </row>
    <row r="195" spans="1:20" ht="16.5" thickBot="1">
      <c r="A195" s="99" t="s">
        <v>24</v>
      </c>
      <c r="B195" s="18">
        <f t="shared" si="49"/>
        <v>0</v>
      </c>
      <c r="C195" s="191">
        <f t="shared" si="49"/>
        <v>0</v>
      </c>
      <c r="D195" s="23">
        <f t="shared" si="49"/>
        <v>1314.4154735984303</v>
      </c>
      <c r="E195" s="119"/>
      <c r="F195" s="102"/>
      <c r="G195" s="120"/>
      <c r="H195" s="119"/>
      <c r="I195" s="102"/>
      <c r="J195" s="120"/>
      <c r="K195" s="18">
        <f>+K130-K59</f>
        <v>0</v>
      </c>
      <c r="L195" s="23">
        <f>+L130-L59</f>
        <v>1314.4154735984303</v>
      </c>
      <c r="M195" s="99" t="s">
        <v>24</v>
      </c>
      <c r="N195" s="18">
        <f aca="true" t="shared" si="51" ref="N195:T195">+N130-N59</f>
        <v>0</v>
      </c>
      <c r="O195" s="192">
        <f t="shared" si="51"/>
        <v>0</v>
      </c>
      <c r="P195" s="23">
        <f t="shared" si="51"/>
        <v>0</v>
      </c>
      <c r="Q195" s="6">
        <f t="shared" si="51"/>
        <v>0</v>
      </c>
      <c r="R195" s="102">
        <f t="shared" si="51"/>
        <v>0</v>
      </c>
      <c r="S195" s="120">
        <f t="shared" si="51"/>
        <v>0</v>
      </c>
      <c r="T195" s="250">
        <f t="shared" si="51"/>
        <v>1314.4154735984303</v>
      </c>
    </row>
    <row r="196" spans="1:20" ht="6.75" customHeight="1">
      <c r="A196" s="29"/>
      <c r="B196" s="24"/>
      <c r="C196" s="48"/>
      <c r="D196" s="25"/>
      <c r="E196" s="50"/>
      <c r="F196" s="51"/>
      <c r="G196" s="77"/>
      <c r="H196" s="50"/>
      <c r="I196" s="51"/>
      <c r="J196" s="77"/>
      <c r="K196" s="24"/>
      <c r="L196" s="25"/>
      <c r="M196" s="29"/>
      <c r="N196" s="24"/>
      <c r="O196" s="75"/>
      <c r="P196" s="25"/>
      <c r="Q196" s="16"/>
      <c r="R196" s="51"/>
      <c r="S196" s="77"/>
      <c r="T196" s="251"/>
    </row>
    <row r="197" spans="1:20" ht="18">
      <c r="A197" s="80" t="s">
        <v>51</v>
      </c>
      <c r="B197" s="26">
        <f aca="true" t="shared" si="52" ref="B197:L197">+B132-B61</f>
        <v>0</v>
      </c>
      <c r="C197" s="135">
        <f t="shared" si="52"/>
        <v>0</v>
      </c>
      <c r="D197" s="133">
        <f t="shared" si="52"/>
        <v>77771.17674884107</v>
      </c>
      <c r="E197" s="26">
        <f t="shared" si="52"/>
        <v>0</v>
      </c>
      <c r="F197" s="135">
        <f t="shared" si="52"/>
        <v>0</v>
      </c>
      <c r="G197" s="133">
        <f t="shared" si="52"/>
        <v>7433.843310591139</v>
      </c>
      <c r="H197" s="26">
        <f t="shared" si="52"/>
        <v>0</v>
      </c>
      <c r="I197" s="135">
        <f t="shared" si="52"/>
        <v>0</v>
      </c>
      <c r="J197" s="133">
        <f t="shared" si="52"/>
        <v>801.6778999197813</v>
      </c>
      <c r="K197" s="26">
        <f t="shared" si="52"/>
        <v>0</v>
      </c>
      <c r="L197" s="133">
        <f t="shared" si="52"/>
        <v>86006.69795935205</v>
      </c>
      <c r="M197" s="80" t="s">
        <v>51</v>
      </c>
      <c r="N197" s="26">
        <f aca="true" t="shared" si="53" ref="N197:T197">+N132-N61</f>
        <v>0</v>
      </c>
      <c r="O197" s="135">
        <f t="shared" si="53"/>
        <v>0</v>
      </c>
      <c r="P197" s="133">
        <f t="shared" si="53"/>
        <v>8054.513314199474</v>
      </c>
      <c r="Q197" s="26">
        <f t="shared" si="53"/>
        <v>-261850.16272429697</v>
      </c>
      <c r="R197" s="135">
        <f t="shared" si="53"/>
        <v>0</v>
      </c>
      <c r="S197" s="133">
        <f t="shared" si="53"/>
        <v>0</v>
      </c>
      <c r="T197" s="252">
        <f t="shared" si="53"/>
        <v>94061.21127355145</v>
      </c>
    </row>
    <row r="198" spans="1:20" ht="6" customHeight="1">
      <c r="A198" s="89"/>
      <c r="B198" s="1"/>
      <c r="C198" s="137"/>
      <c r="D198" s="19"/>
      <c r="E198" s="1"/>
      <c r="F198" s="137"/>
      <c r="G198" s="19"/>
      <c r="H198" s="1"/>
      <c r="I198" s="137"/>
      <c r="J198" s="19"/>
      <c r="K198" s="1"/>
      <c r="L198" s="19"/>
      <c r="M198" s="89"/>
      <c r="N198" s="1"/>
      <c r="O198" s="137"/>
      <c r="P198" s="19"/>
      <c r="Q198" s="1"/>
      <c r="R198" s="137"/>
      <c r="S198" s="19"/>
      <c r="T198" s="222"/>
    </row>
    <row r="199" spans="1:20" ht="15.75">
      <c r="A199" s="29" t="s">
        <v>52</v>
      </c>
      <c r="B199" s="24">
        <f aca="true" t="shared" si="54" ref="B199:L199">+B134-B63</f>
        <v>0</v>
      </c>
      <c r="C199" s="48">
        <f t="shared" si="54"/>
        <v>0</v>
      </c>
      <c r="D199" s="25">
        <f t="shared" si="54"/>
        <v>0</v>
      </c>
      <c r="E199" s="24">
        <f t="shared" si="54"/>
        <v>0</v>
      </c>
      <c r="F199" s="48">
        <f t="shared" si="54"/>
        <v>0</v>
      </c>
      <c r="G199" s="25">
        <f t="shared" si="54"/>
        <v>0</v>
      </c>
      <c r="H199" s="24">
        <f t="shared" si="54"/>
        <v>0</v>
      </c>
      <c r="I199" s="48">
        <f t="shared" si="54"/>
        <v>0</v>
      </c>
      <c r="J199" s="25">
        <f t="shared" si="54"/>
        <v>0</v>
      </c>
      <c r="K199" s="24">
        <f t="shared" si="54"/>
        <v>0</v>
      </c>
      <c r="L199" s="25">
        <f t="shared" si="54"/>
        <v>0</v>
      </c>
      <c r="M199" s="29" t="s">
        <v>53</v>
      </c>
      <c r="N199" s="24">
        <f aca="true" t="shared" si="55" ref="N199:T199">+N134-N63</f>
        <v>0</v>
      </c>
      <c r="O199" s="48">
        <f t="shared" si="55"/>
        <v>0</v>
      </c>
      <c r="P199" s="25">
        <f t="shared" si="55"/>
        <v>0</v>
      </c>
      <c r="Q199" s="24">
        <f t="shared" si="55"/>
        <v>0</v>
      </c>
      <c r="R199" s="48">
        <f t="shared" si="55"/>
        <v>0</v>
      </c>
      <c r="S199" s="25">
        <f t="shared" si="55"/>
        <v>0</v>
      </c>
      <c r="T199" s="251">
        <f t="shared" si="55"/>
        <v>0</v>
      </c>
    </row>
    <row r="200" spans="1:20" ht="3" customHeight="1">
      <c r="A200" s="89"/>
      <c r="B200" s="1"/>
      <c r="C200" s="137"/>
      <c r="D200" s="19"/>
      <c r="E200" s="1"/>
      <c r="F200" s="137"/>
      <c r="G200" s="19"/>
      <c r="H200" s="1"/>
      <c r="I200" s="137"/>
      <c r="J200" s="19"/>
      <c r="K200" s="1"/>
      <c r="L200" s="19"/>
      <c r="M200" s="89"/>
      <c r="N200" s="1"/>
      <c r="O200" s="137"/>
      <c r="P200" s="19"/>
      <c r="Q200" s="1"/>
      <c r="R200" s="137"/>
      <c r="S200" s="19"/>
      <c r="T200" s="222"/>
    </row>
    <row r="201" spans="1:20" ht="23.25" customHeight="1" thickBot="1">
      <c r="A201" s="138" t="s">
        <v>54</v>
      </c>
      <c r="B201" s="31">
        <f aca="true" t="shared" si="56" ref="B201:L201">+B136-B65</f>
        <v>0</v>
      </c>
      <c r="C201" s="142">
        <f t="shared" si="56"/>
        <v>0</v>
      </c>
      <c r="D201" s="140">
        <f t="shared" si="56"/>
        <v>77771.17674884107</v>
      </c>
      <c r="E201" s="31">
        <f t="shared" si="56"/>
        <v>0</v>
      </c>
      <c r="F201" s="142">
        <f t="shared" si="56"/>
        <v>0</v>
      </c>
      <c r="G201" s="140">
        <f t="shared" si="56"/>
        <v>7433.843310591139</v>
      </c>
      <c r="H201" s="31">
        <f t="shared" si="56"/>
        <v>0</v>
      </c>
      <c r="I201" s="142">
        <f t="shared" si="56"/>
        <v>0</v>
      </c>
      <c r="J201" s="140">
        <f t="shared" si="56"/>
        <v>801.6778999197813</v>
      </c>
      <c r="K201" s="31">
        <f t="shared" si="56"/>
        <v>0</v>
      </c>
      <c r="L201" s="140">
        <f t="shared" si="56"/>
        <v>86006.69795935205</v>
      </c>
      <c r="M201" s="138" t="s">
        <v>54</v>
      </c>
      <c r="N201" s="31">
        <f aca="true" t="shared" si="57" ref="N201:T201">+N136-N65</f>
        <v>0</v>
      </c>
      <c r="O201" s="142">
        <f t="shared" si="57"/>
        <v>0</v>
      </c>
      <c r="P201" s="140">
        <f t="shared" si="57"/>
        <v>8054.513314199474</v>
      </c>
      <c r="Q201" s="31">
        <f t="shared" si="57"/>
        <v>-261850.16272429697</v>
      </c>
      <c r="R201" s="142">
        <f t="shared" si="57"/>
        <v>0</v>
      </c>
      <c r="S201" s="140">
        <f t="shared" si="57"/>
        <v>0</v>
      </c>
      <c r="T201" s="253">
        <f t="shared" si="57"/>
        <v>94061.21127355145</v>
      </c>
    </row>
    <row r="202" spans="1:20" ht="12.75">
      <c r="A202" s="203"/>
      <c r="B202" s="204"/>
      <c r="C202" s="205"/>
      <c r="D202" s="206"/>
      <c r="E202" s="207"/>
      <c r="F202" s="207"/>
      <c r="G202" s="207"/>
      <c r="H202" s="208"/>
      <c r="I202" s="207"/>
      <c r="J202" s="209"/>
      <c r="K202" s="210"/>
      <c r="L202" s="211"/>
      <c r="M202" s="212"/>
      <c r="N202" s="204"/>
      <c r="O202" s="213"/>
      <c r="P202" s="206"/>
      <c r="Q202" s="207"/>
      <c r="R202" s="207"/>
      <c r="S202" s="207"/>
      <c r="T202" s="214"/>
    </row>
    <row r="203" spans="1:20" ht="18.75">
      <c r="A203" s="29" t="s">
        <v>78</v>
      </c>
      <c r="B203" s="215"/>
      <c r="C203" s="216"/>
      <c r="D203" s="25">
        <f>+D138-D67</f>
        <v>400</v>
      </c>
      <c r="E203" s="217"/>
      <c r="F203" s="217"/>
      <c r="G203" s="218">
        <f>+G138-G67</f>
        <v>0</v>
      </c>
      <c r="H203" s="219"/>
      <c r="I203" s="217"/>
      <c r="J203" s="25">
        <f>+J138-J67</f>
        <v>0</v>
      </c>
      <c r="K203" s="220"/>
      <c r="L203" s="25">
        <f>+L138-L67</f>
        <v>400</v>
      </c>
      <c r="M203" s="150"/>
      <c r="N203" s="215"/>
      <c r="O203" s="221"/>
      <c r="P203" s="25">
        <f>+P138-P67</f>
        <v>0</v>
      </c>
      <c r="Q203" s="217"/>
      <c r="R203" s="217"/>
      <c r="S203" s="218">
        <f>+S138-S67</f>
        <v>0</v>
      </c>
      <c r="T203" s="222">
        <f>+T138-T67</f>
        <v>400</v>
      </c>
    </row>
    <row r="204" spans="1:20" s="232" customFormat="1" ht="18.75" thickBot="1">
      <c r="A204" s="181" t="s">
        <v>55</v>
      </c>
      <c r="B204" s="223"/>
      <c r="C204" s="224"/>
      <c r="D204" s="225">
        <f>+D139-D68</f>
        <v>78171.17674884107</v>
      </c>
      <c r="E204" s="226"/>
      <c r="F204" s="226"/>
      <c r="G204" s="227">
        <f>+G139-G68</f>
        <v>0</v>
      </c>
      <c r="H204" s="228"/>
      <c r="I204" s="226"/>
      <c r="J204" s="225">
        <f>+J139-J68</f>
        <v>0</v>
      </c>
      <c r="K204" s="229"/>
      <c r="L204" s="225">
        <f>+L139-L68</f>
        <v>86406.69795935205</v>
      </c>
      <c r="M204" s="184"/>
      <c r="N204" s="223"/>
      <c r="O204" s="230"/>
      <c r="P204" s="225">
        <f>+P139-P68</f>
        <v>0</v>
      </c>
      <c r="Q204" s="226"/>
      <c r="R204" s="226"/>
      <c r="S204" s="227">
        <f>+S139-S68</f>
        <v>0</v>
      </c>
      <c r="T204" s="231">
        <f>+T139-T68</f>
        <v>94461.21127355145</v>
      </c>
    </row>
    <row r="206" ht="12.75">
      <c r="A206" s="45" t="str">
        <f>A141</f>
        <v>(1) Illustrates energy for unmetered customers, as well as LED and Non-LED Streetlights</v>
      </c>
    </row>
    <row r="207" ht="12.75">
      <c r="A207" s="45" t="str">
        <f>A142</f>
        <v>(2) Per kWh charge is not applicable as the class is made up of a number of rates</v>
      </c>
    </row>
  </sheetData>
  <sheetProtection/>
  <mergeCells count="18">
    <mergeCell ref="Q6:S6"/>
    <mergeCell ref="N6:P6"/>
    <mergeCell ref="B145:D145"/>
    <mergeCell ref="E145:G145"/>
    <mergeCell ref="H145:J145"/>
    <mergeCell ref="K145:L145"/>
    <mergeCell ref="N145:P145"/>
    <mergeCell ref="Q145:S145"/>
    <mergeCell ref="Q77:S77"/>
    <mergeCell ref="N77:P77"/>
    <mergeCell ref="B6:D6"/>
    <mergeCell ref="E6:G6"/>
    <mergeCell ref="H6:J6"/>
    <mergeCell ref="K6:L6"/>
    <mergeCell ref="B77:D77"/>
    <mergeCell ref="E77:G77"/>
    <mergeCell ref="H77:J77"/>
    <mergeCell ref="K77:L77"/>
  </mergeCells>
  <printOptions horizontalCentered="1" verticalCentered="1"/>
  <pageMargins left="0.15748031496063" right="0.15748031496063" top="0.15748031496063" bottom="0.47244094488189" header="0.15748031496063" footer="0.15748031496063"/>
  <pageSetup fitToHeight="3" fitToWidth="1" horizontalDpi="600" verticalDpi="600" orientation="landscape" paperSize="5" scale="50" r:id="rId1"/>
  <headerFooter alignWithMargins="0">
    <oddFooter>&amp;LPrinted at &amp;T on &amp;D&amp;C&amp;P&amp;RMarketing, NSPI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AJ111</dc:creator>
  <cp:keywords/>
  <dc:description/>
  <cp:lastModifiedBy>MYATT, LANA</cp:lastModifiedBy>
  <cp:lastPrinted>2011-07-18T11:47:17Z</cp:lastPrinted>
  <dcterms:created xsi:type="dcterms:W3CDTF">2011-06-17T15:51:44Z</dcterms:created>
  <dcterms:modified xsi:type="dcterms:W3CDTF">2011-07-18T11:47:32Z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">
    <vt:lpwstr>Non-Confidential</vt:lpwstr>
  </property>
  <property fmtid="{D5CDD505-2E9C-101B-9397-08002B2CF9AE}" pid="3" name="Ownership">
    <vt:lpwstr>5) Carla</vt:lpwstr>
  </property>
  <property fmtid="{D5CDD505-2E9C-101B-9397-08002B2CF9AE}" pid="4" name="File Electronically?">
    <vt:lpwstr>1</vt:lpwstr>
  </property>
  <property fmtid="{D5CDD505-2E9C-101B-9397-08002B2CF9AE}" pid="5" name="Doc for Reviewer?">
    <vt:lpwstr>0</vt:lpwstr>
  </property>
  <property fmtid="{D5CDD505-2E9C-101B-9397-08002B2CF9AE}" pid="6" name="Live Edit?">
    <vt:lpwstr>Select...</vt:lpwstr>
  </property>
  <property fmtid="{D5CDD505-2E9C-101B-9397-08002B2CF9AE}" pid="7" name="ContentType">
    <vt:lpwstr>Document</vt:lpwstr>
  </property>
  <property fmtid="{D5CDD505-2E9C-101B-9397-08002B2CF9AE}" pid="8" name="Assigned to0">
    <vt:lpwstr>48</vt:lpwstr>
  </property>
  <property fmtid="{D5CDD505-2E9C-101B-9397-08002B2CF9AE}" pid="9" name="display_urn:schemas-microsoft-com:office:office#Assigned_x0020_to0">
    <vt:lpwstr>GRUS, VOYTEK</vt:lpwstr>
  </property>
  <property fmtid="{D5CDD505-2E9C-101B-9397-08002B2CF9AE}" pid="10" name="Order">
    <vt:lpwstr>401500.000000000</vt:lpwstr>
  </property>
  <property fmtid="{D5CDD505-2E9C-101B-9397-08002B2CF9AE}" pid="11" name="Date Due to OI (9am)">
    <vt:lpwstr>2011-07-11T00:00:00Z</vt:lpwstr>
  </property>
  <property fmtid="{D5CDD505-2E9C-101B-9397-08002B2CF9AE}" pid="12" name="Date Rec'd">
    <vt:lpwstr>2011-07-04T00:00:00Z</vt:lpwstr>
  </property>
  <property fmtid="{D5CDD505-2E9C-101B-9397-08002B2CF9AE}" pid="13" name="Date for Sign-off">
    <vt:lpwstr>2011-07-14T00:00:00Z</vt:lpwstr>
  </property>
  <property fmtid="{D5CDD505-2E9C-101B-9397-08002B2CF9AE}" pid="14" name="File Date">
    <vt:lpwstr>2011-07-18T00:00:00Z</vt:lpwstr>
  </property>
  <property fmtid="{D5CDD505-2E9C-101B-9397-08002B2CF9AE}" pid="15" name="Date Sent for Final (9am)">
    <vt:lpwstr/>
  </property>
  <property fmtid="{D5CDD505-2E9C-101B-9397-08002B2CF9AE}" pid="16" name="2nd Reviewer">
    <vt:lpwstr/>
  </property>
  <property fmtid="{D5CDD505-2E9C-101B-9397-08002B2CF9AE}" pid="17" name="AssignedTo">
    <vt:lpwstr/>
  </property>
  <property fmtid="{D5CDD505-2E9C-101B-9397-08002B2CF9AE}" pid="18" name="Batch">
    <vt:lpwstr/>
  </property>
  <property fmtid="{D5CDD505-2E9C-101B-9397-08002B2CF9AE}" pid="19" name="Date Sent for Review (9am)">
    <vt:lpwstr/>
  </property>
  <property fmtid="{D5CDD505-2E9C-101B-9397-08002B2CF9AE}" pid="20" name="Reviewer">
    <vt:lpwstr/>
  </property>
  <property fmtid="{D5CDD505-2E9C-101B-9397-08002B2CF9AE}" pid="21" name="display_urn:schemas-microsoft-com:office:office#Editor">
    <vt:lpwstr>ROWLINGS, CARLA</vt:lpwstr>
  </property>
  <property fmtid="{D5CDD505-2E9C-101B-9397-08002B2CF9AE}" pid="22" name="xd_Signature">
    <vt:lpwstr/>
  </property>
  <property fmtid="{D5CDD505-2E9C-101B-9397-08002B2CF9AE}" pid="23" name="TemplateUrl">
    <vt:lpwstr/>
  </property>
  <property fmtid="{D5CDD505-2E9C-101B-9397-08002B2CF9AE}" pid="24" name="xd_ProgID">
    <vt:lpwstr/>
  </property>
  <property fmtid="{D5CDD505-2E9C-101B-9397-08002B2CF9AE}" pid="25" name="display_urn:schemas-microsoft-com:office:office#Author">
    <vt:lpwstr>GERRIOR, BRANDY</vt:lpwstr>
  </property>
  <property fmtid="{D5CDD505-2E9C-101B-9397-08002B2CF9AE}" pid="26" name="Final?">
    <vt:lpwstr/>
  </property>
  <property fmtid="{D5CDD505-2E9C-101B-9397-08002B2CF9AE}" pid="27" name="ContentTypeId">
    <vt:lpwstr>0x010100F2A4A1ED2AA89C498F3FA451F809D249</vt:lpwstr>
  </property>
  <property fmtid="{D5CDD505-2E9C-101B-9397-08002B2CF9AE}" pid="28" name="_SourceUrl">
    <vt:lpwstr/>
  </property>
  <property fmtid="{D5CDD505-2E9C-101B-9397-08002B2CF9AE}" pid="29" name="_SharedFileIndex">
    <vt:lpwstr/>
  </property>
</Properties>
</file>